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 codeName="{39D6815B-2028-34A9-64EF-03FDC4A383A5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imon\Desktop\WIK Program\"/>
    </mc:Choice>
  </mc:AlternateContent>
  <bookViews>
    <workbookView xWindow="0" yWindow="0" windowWidth="23040" windowHeight="9084"/>
  </bookViews>
  <sheets>
    <sheet name="Überblick" sheetId="2" r:id="rId1"/>
    <sheet name="Trainingsprogramm" sheetId="7" r:id="rId2"/>
    <sheet name="Variationsrechner" sheetId="12" r:id="rId3"/>
    <sheet name="Volumen &amp; Intensität" sheetId="16" r:id="rId4"/>
  </sheets>
  <definedNames>
    <definedName name="_xlnm.Print_Area" localSheetId="1">Trainingsprogramm!$A$1:$CU$83</definedName>
    <definedName name="_xlnm.Print_Area" localSheetId="0">Überblick!$B$2:$O$61</definedName>
    <definedName name="Übungsauswahl">OFFSET(#REF!,0,0,COUNTA(#REF!)-1)</definedName>
  </definedNames>
  <calcPr calcId="171027"/>
</workbook>
</file>

<file path=xl/calcChain.xml><?xml version="1.0" encoding="utf-8"?>
<calcChain xmlns="http://schemas.openxmlformats.org/spreadsheetml/2006/main">
  <c r="J13" i="12" l="1"/>
  <c r="H8" i="7" l="1"/>
  <c r="CA81" i="7"/>
  <c r="BT79" i="7"/>
  <c r="BT80" i="7"/>
  <c r="BT78" i="7"/>
  <c r="BT76" i="7"/>
  <c r="BT75" i="7"/>
  <c r="BU75" i="7" s="1"/>
  <c r="BZ75" i="7" s="1"/>
  <c r="BT73" i="7"/>
  <c r="BU73" i="7" s="1"/>
  <c r="BZ73" i="7" s="1"/>
  <c r="BN81" i="7"/>
  <c r="BN58" i="7"/>
  <c r="BN80" i="7"/>
  <c r="BN57" i="7"/>
  <c r="BN79" i="7"/>
  <c r="BN56" i="7"/>
  <c r="BN78" i="7"/>
  <c r="BN55" i="7"/>
  <c r="BN75" i="7"/>
  <c r="BN52" i="7"/>
  <c r="BN73" i="7"/>
  <c r="BN50" i="7"/>
  <c r="BD78" i="7"/>
  <c r="BD77" i="7"/>
  <c r="BD76" i="7"/>
  <c r="BD75" i="7"/>
  <c r="P73" i="7"/>
  <c r="BD73" i="7"/>
  <c r="BE73" i="7" s="1"/>
  <c r="BJ73" i="7" s="1"/>
  <c r="BJ74" i="7" s="1"/>
  <c r="AX81" i="7"/>
  <c r="AX58" i="7"/>
  <c r="AX80" i="7"/>
  <c r="AX57" i="7"/>
  <c r="AX79" i="7"/>
  <c r="AX56" i="7"/>
  <c r="AX78" i="7"/>
  <c r="AX55" i="7"/>
  <c r="AX76" i="7"/>
  <c r="AX53" i="7"/>
  <c r="AX75" i="7"/>
  <c r="AX52" i="7"/>
  <c r="AX73" i="7"/>
  <c r="AX50" i="7"/>
  <c r="AN76" i="7"/>
  <c r="AN77" i="7"/>
  <c r="AN75" i="7"/>
  <c r="O78" i="7"/>
  <c r="H78" i="7"/>
  <c r="H75" i="7"/>
  <c r="AN73" i="7"/>
  <c r="AO73" i="7" s="1"/>
  <c r="AT73" i="7" s="1"/>
  <c r="AH81" i="7"/>
  <c r="AH58" i="7"/>
  <c r="AH80" i="7"/>
  <c r="AH57" i="7"/>
  <c r="AH79" i="7"/>
  <c r="AH56" i="7"/>
  <c r="AH78" i="7"/>
  <c r="AH55" i="7"/>
  <c r="AH73" i="7"/>
  <c r="AH50" i="7"/>
  <c r="X77" i="7"/>
  <c r="X78" i="7"/>
  <c r="X79" i="7"/>
  <c r="X80" i="7"/>
  <c r="X76" i="7"/>
  <c r="X74" i="7"/>
  <c r="Y74" i="7" s="1"/>
  <c r="AD74" i="7" s="1"/>
  <c r="X73" i="7"/>
  <c r="Y73" i="7" s="1"/>
  <c r="AD73" i="7" s="1"/>
  <c r="R81" i="7"/>
  <c r="R58" i="7"/>
  <c r="R79" i="7"/>
  <c r="R56" i="7"/>
  <c r="R78" i="7"/>
  <c r="R55" i="7"/>
  <c r="R74" i="7"/>
  <c r="R51" i="7"/>
  <c r="R73" i="7"/>
  <c r="R50" i="7"/>
  <c r="H77" i="7"/>
  <c r="H76" i="7"/>
  <c r="L50" i="7"/>
  <c r="H73" i="7"/>
  <c r="I73" i="7" s="1"/>
  <c r="N73" i="7" s="1"/>
  <c r="B81" i="7"/>
  <c r="B58" i="7"/>
  <c r="B80" i="7"/>
  <c r="B57" i="7"/>
  <c r="B79" i="7"/>
  <c r="B56" i="7"/>
  <c r="B78" i="7"/>
  <c r="B55" i="7"/>
  <c r="B77" i="7"/>
  <c r="B54" i="7"/>
  <c r="B76" i="7"/>
  <c r="B53" i="7"/>
  <c r="B75" i="7"/>
  <c r="F75" i="7" s="1"/>
  <c r="P75" i="7" s="1"/>
  <c r="B52" i="7"/>
  <c r="F52" i="7" s="1"/>
  <c r="B73" i="7"/>
  <c r="B50" i="7"/>
  <c r="CB80" i="7"/>
  <c r="CA80" i="7"/>
  <c r="AF80" i="7"/>
  <c r="AE80" i="7"/>
  <c r="CB79" i="7"/>
  <c r="CA79" i="7"/>
  <c r="AF79" i="7"/>
  <c r="AE79" i="7"/>
  <c r="CB78" i="7"/>
  <c r="CA78" i="7"/>
  <c r="BL78" i="7"/>
  <c r="BK78" i="7"/>
  <c r="AF78" i="7"/>
  <c r="AE78" i="7"/>
  <c r="P78" i="7"/>
  <c r="BL77" i="7"/>
  <c r="BK77" i="7"/>
  <c r="AV77" i="7"/>
  <c r="AU77" i="7"/>
  <c r="AF77" i="7"/>
  <c r="AE77" i="7"/>
  <c r="P77" i="7"/>
  <c r="O77" i="7"/>
  <c r="CB76" i="7"/>
  <c r="CA76" i="7"/>
  <c r="BL76" i="7"/>
  <c r="BK76" i="7"/>
  <c r="AU76" i="7"/>
  <c r="AT76" i="7"/>
  <c r="AF76" i="7"/>
  <c r="AE76" i="7"/>
  <c r="P76" i="7"/>
  <c r="O76" i="7"/>
  <c r="CB75" i="7"/>
  <c r="CA75" i="7"/>
  <c r="BX75" i="7"/>
  <c r="BL75" i="7"/>
  <c r="BK75" i="7"/>
  <c r="AV75" i="7"/>
  <c r="AU75" i="7"/>
  <c r="AT75" i="7"/>
  <c r="AR75" i="7"/>
  <c r="AF75" i="7"/>
  <c r="AE75" i="7"/>
  <c r="AD75" i="7"/>
  <c r="O75" i="7"/>
  <c r="N75" i="7"/>
  <c r="BL74" i="7"/>
  <c r="BK74" i="7"/>
  <c r="AF74" i="7"/>
  <c r="AE74" i="7"/>
  <c r="AB74" i="7"/>
  <c r="CB73" i="7"/>
  <c r="CA73" i="7"/>
  <c r="BX73" i="7"/>
  <c r="BL73" i="7"/>
  <c r="BK73" i="7"/>
  <c r="BH73" i="7"/>
  <c r="AV73" i="7"/>
  <c r="AU73" i="7"/>
  <c r="AR73" i="7"/>
  <c r="AF73" i="7"/>
  <c r="AE73" i="7"/>
  <c r="AB73" i="7"/>
  <c r="O73" i="7"/>
  <c r="L73" i="7"/>
  <c r="I52" i="7" l="1"/>
  <c r="L75" i="7"/>
  <c r="BT10" i="7"/>
  <c r="BT24" i="7"/>
  <c r="BT38" i="7"/>
  <c r="BT52" i="7"/>
  <c r="X50" i="7"/>
  <c r="X36" i="7"/>
  <c r="H36" i="7"/>
  <c r="X22" i="7"/>
  <c r="H22" i="7"/>
  <c r="X8" i="7"/>
  <c r="H50" i="7"/>
  <c r="X51" i="7"/>
  <c r="X23" i="7"/>
  <c r="J19" i="12" l="1"/>
  <c r="AD9" i="7"/>
  <c r="Y10" i="7" s="1"/>
  <c r="AD10" i="7" s="1"/>
  <c r="AD23" i="7"/>
  <c r="AD37" i="7"/>
  <c r="AD50" i="7"/>
  <c r="AD51" i="7"/>
  <c r="BT50" i="7"/>
  <c r="BT22" i="7"/>
  <c r="BT36" i="7"/>
  <c r="BT8" i="7"/>
  <c r="BD8" i="7"/>
  <c r="BH36" i="7" l="1"/>
  <c r="BH50" i="7"/>
  <c r="CB10" i="7" l="1"/>
  <c r="CB11" i="7"/>
  <c r="CB13" i="7"/>
  <c r="CB14" i="7"/>
  <c r="CB15" i="7"/>
  <c r="CB24" i="7"/>
  <c r="CB25" i="7"/>
  <c r="CB27" i="7"/>
  <c r="CB28" i="7"/>
  <c r="CB29" i="7"/>
  <c r="CB38" i="7"/>
  <c r="CB39" i="7"/>
  <c r="CB41" i="7"/>
  <c r="CB42" i="7"/>
  <c r="CB43" i="7"/>
  <c r="CB57" i="7"/>
  <c r="CB52" i="7"/>
  <c r="CB53" i="7"/>
  <c r="CB55" i="7"/>
  <c r="CB56" i="7"/>
  <c r="CB50" i="7"/>
  <c r="CB36" i="7"/>
  <c r="CB22" i="7"/>
  <c r="CB8" i="7"/>
  <c r="BL9" i="7"/>
  <c r="BL10" i="7"/>
  <c r="BL11" i="7"/>
  <c r="BL12" i="7"/>
  <c r="BL13" i="7"/>
  <c r="BL23" i="7"/>
  <c r="BL24" i="7"/>
  <c r="BL25" i="7"/>
  <c r="BL26" i="7"/>
  <c r="BL27" i="7"/>
  <c r="BL37" i="7"/>
  <c r="BL38" i="7"/>
  <c r="BL39" i="7"/>
  <c r="BL40" i="7"/>
  <c r="BL41" i="7"/>
  <c r="BL51" i="7"/>
  <c r="BL52" i="7"/>
  <c r="BL53" i="7"/>
  <c r="BL54" i="7"/>
  <c r="BL55" i="7"/>
  <c r="BL50" i="7"/>
  <c r="BL36" i="7"/>
  <c r="BL22" i="7"/>
  <c r="BL8" i="7"/>
  <c r="AV10" i="7"/>
  <c r="AV12" i="7"/>
  <c r="AV24" i="7"/>
  <c r="AV26" i="7"/>
  <c r="AV38" i="7"/>
  <c r="AV40" i="7"/>
  <c r="AV52" i="7"/>
  <c r="AV54" i="7"/>
  <c r="AV50" i="7"/>
  <c r="AV36" i="7"/>
  <c r="AV22" i="7"/>
  <c r="AV8" i="7"/>
  <c r="AF9" i="7"/>
  <c r="AF10" i="7"/>
  <c r="AF11" i="7"/>
  <c r="AF13" i="7"/>
  <c r="AF14" i="7"/>
  <c r="AF15" i="7"/>
  <c r="AF23" i="7"/>
  <c r="AF24" i="7"/>
  <c r="AF25" i="7"/>
  <c r="AF27" i="7"/>
  <c r="AF28" i="7"/>
  <c r="AF29" i="7"/>
  <c r="AF37" i="7"/>
  <c r="AF38" i="7"/>
  <c r="AF39" i="7"/>
  <c r="AF41" i="7"/>
  <c r="AF42" i="7"/>
  <c r="AF43" i="7"/>
  <c r="AF51" i="7"/>
  <c r="AF52" i="7"/>
  <c r="AF53" i="7"/>
  <c r="AF55" i="7"/>
  <c r="AF56" i="7"/>
  <c r="AF57" i="7"/>
  <c r="AF50" i="7"/>
  <c r="AF36" i="7"/>
  <c r="AF22" i="7"/>
  <c r="AF8" i="7"/>
  <c r="P25" i="7"/>
  <c r="P26" i="7"/>
  <c r="P27" i="7"/>
  <c r="P11" i="7"/>
  <c r="P12" i="7"/>
  <c r="P13" i="7"/>
  <c r="P52" i="7"/>
  <c r="P53" i="7"/>
  <c r="P54" i="7"/>
  <c r="P55" i="7"/>
  <c r="P39" i="7"/>
  <c r="P40" i="7"/>
  <c r="P41" i="7"/>
  <c r="P50" i="7"/>
  <c r="P36" i="7"/>
  <c r="P22" i="7"/>
  <c r="P8" i="7"/>
  <c r="AF63" i="7" l="1"/>
  <c r="BL63" i="7"/>
  <c r="X9" i="7"/>
  <c r="BD50" i="7"/>
  <c r="BD22" i="7"/>
  <c r="BD36" i="7"/>
  <c r="AN36" i="7"/>
  <c r="AN50" i="7"/>
  <c r="AN22" i="7"/>
  <c r="AN8" i="7"/>
  <c r="X37" i="7"/>
  <c r="BZ52" i="7"/>
  <c r="BZ38" i="7"/>
  <c r="BZ24" i="7"/>
  <c r="BZ10" i="7"/>
  <c r="N52" i="7"/>
  <c r="N8" i="7"/>
  <c r="N22" i="7"/>
  <c r="N36" i="7"/>
  <c r="N50" i="7"/>
  <c r="AD8" i="7"/>
  <c r="AD22" i="7"/>
  <c r="AD36" i="7"/>
  <c r="Y52" i="7"/>
  <c r="AD52" i="7" s="1"/>
  <c r="Y24" i="7"/>
  <c r="AD24" i="7" s="1"/>
  <c r="X10" i="7"/>
  <c r="X24" i="7"/>
  <c r="X38" i="7"/>
  <c r="X52" i="7"/>
  <c r="BL65" i="7"/>
  <c r="CB67" i="7"/>
  <c r="CA10" i="7"/>
  <c r="CA57" i="7"/>
  <c r="CA56" i="7"/>
  <c r="CA43" i="7"/>
  <c r="CA42" i="7"/>
  <c r="CA29" i="7"/>
  <c r="CA28" i="7"/>
  <c r="CA15" i="7"/>
  <c r="CA14" i="7"/>
  <c r="BZ50" i="7"/>
  <c r="BZ36" i="7"/>
  <c r="BZ22" i="7"/>
  <c r="BZ8" i="7"/>
  <c r="BK51" i="7"/>
  <c r="BK37" i="7"/>
  <c r="BK23" i="7"/>
  <c r="BJ50" i="7"/>
  <c r="BE51" i="7" s="1"/>
  <c r="BJ51" i="7" s="1"/>
  <c r="BJ36" i="7"/>
  <c r="BE37" i="7" s="1"/>
  <c r="BJ37" i="7" s="1"/>
  <c r="BJ22" i="7"/>
  <c r="BE23" i="7" s="1"/>
  <c r="BJ23" i="7" s="1"/>
  <c r="BJ8" i="7"/>
  <c r="AT52" i="7"/>
  <c r="AT50" i="7"/>
  <c r="AT36" i="7"/>
  <c r="AE51" i="7"/>
  <c r="AE37" i="7"/>
  <c r="AE23" i="7"/>
  <c r="AE9" i="7"/>
  <c r="Y38" i="7"/>
  <c r="AD38" i="7" s="1"/>
  <c r="BD51" i="7"/>
  <c r="BD37" i="7"/>
  <c r="BD9" i="7"/>
  <c r="BD23" i="7"/>
  <c r="AT24" i="7"/>
  <c r="AT38" i="7"/>
  <c r="AT22" i="7"/>
  <c r="AT8" i="7"/>
  <c r="CA67" i="7" l="1"/>
  <c r="AD63" i="7"/>
  <c r="BZ62" i="7"/>
  <c r="BZ63" i="7"/>
  <c r="AT62" i="7"/>
  <c r="BE9" i="7"/>
  <c r="BJ9" i="7" s="1"/>
  <c r="BJ62" i="7"/>
  <c r="AE15" i="7"/>
  <c r="AE14" i="7"/>
  <c r="AE29" i="7"/>
  <c r="AE28" i="7"/>
  <c r="AE43" i="7"/>
  <c r="AE42" i="7"/>
  <c r="AE57" i="7"/>
  <c r="AE56" i="7"/>
  <c r="O55" i="7"/>
  <c r="O54" i="7"/>
  <c r="O53" i="7"/>
  <c r="O52" i="7"/>
  <c r="O50" i="7"/>
  <c r="O41" i="7"/>
  <c r="O40" i="7"/>
  <c r="O39" i="7"/>
  <c r="O38" i="7"/>
  <c r="O36" i="7"/>
  <c r="O27" i="7"/>
  <c r="O26" i="7"/>
  <c r="O25" i="7"/>
  <c r="O24" i="7"/>
  <c r="O22" i="7"/>
  <c r="O13" i="7"/>
  <c r="O12" i="7"/>
  <c r="O11" i="7"/>
  <c r="O10" i="7"/>
  <c r="O8" i="7"/>
  <c r="BK9" i="7"/>
  <c r="AE55" i="7"/>
  <c r="AE54" i="7"/>
  <c r="AE53" i="7"/>
  <c r="AE52" i="7"/>
  <c r="AE50" i="7"/>
  <c r="AE41" i="7"/>
  <c r="AE40" i="7"/>
  <c r="AE39" i="7"/>
  <c r="AE38" i="7"/>
  <c r="AE36" i="7"/>
  <c r="AE27" i="7"/>
  <c r="AE26" i="7"/>
  <c r="AE25" i="7"/>
  <c r="AE24" i="7"/>
  <c r="AE22" i="7"/>
  <c r="AE13" i="7"/>
  <c r="AE12" i="7"/>
  <c r="AE11" i="7"/>
  <c r="AE10" i="7"/>
  <c r="AE8" i="7"/>
  <c r="AU54" i="7"/>
  <c r="AU53" i="7"/>
  <c r="AU52" i="7"/>
  <c r="AU50" i="7"/>
  <c r="AU40" i="7"/>
  <c r="AU39" i="7"/>
  <c r="AU38" i="7"/>
  <c r="AU36" i="7"/>
  <c r="AU26" i="7"/>
  <c r="AU25" i="7"/>
  <c r="AU24" i="7"/>
  <c r="AU22" i="7"/>
  <c r="AU12" i="7"/>
  <c r="AU65" i="7" s="1"/>
  <c r="AU11" i="7"/>
  <c r="AU64" i="7" s="1"/>
  <c r="AU10" i="7"/>
  <c r="AU63" i="7" s="1"/>
  <c r="AU8" i="7"/>
  <c r="AU62" i="7" s="1"/>
  <c r="BK55" i="7"/>
  <c r="BK54" i="7"/>
  <c r="BK53" i="7"/>
  <c r="BK52" i="7"/>
  <c r="BK50" i="7"/>
  <c r="BK41" i="7"/>
  <c r="BK40" i="7"/>
  <c r="BK39" i="7"/>
  <c r="BK38" i="7"/>
  <c r="BK36" i="7"/>
  <c r="BK27" i="7"/>
  <c r="BK26" i="7"/>
  <c r="BK25" i="7"/>
  <c r="BK24" i="7"/>
  <c r="BK22" i="7"/>
  <c r="BK13" i="7"/>
  <c r="BK12" i="7"/>
  <c r="BK11" i="7"/>
  <c r="BK10" i="7"/>
  <c r="BK8" i="7"/>
  <c r="CA8" i="7"/>
  <c r="CA55" i="7"/>
  <c r="CA53" i="7"/>
  <c r="CA52" i="7"/>
  <c r="CA50" i="7"/>
  <c r="CA41" i="7"/>
  <c r="CA39" i="7"/>
  <c r="CA38" i="7"/>
  <c r="CA36" i="7"/>
  <c r="CA27" i="7"/>
  <c r="CA25" i="7"/>
  <c r="CA24" i="7"/>
  <c r="CA22" i="7"/>
  <c r="CB66" i="7"/>
  <c r="CA13" i="7"/>
  <c r="CB64" i="7"/>
  <c r="CA11" i="7"/>
  <c r="CB63" i="7"/>
  <c r="T5" i="16" s="1"/>
  <c r="T6" i="16" s="1"/>
  <c r="T7" i="16" s="1"/>
  <c r="CB62" i="7"/>
  <c r="BL64" i="7"/>
  <c r="BL62" i="7"/>
  <c r="AV63" i="7"/>
  <c r="AV62" i="7"/>
  <c r="AF62" i="7"/>
  <c r="P66" i="7"/>
  <c r="P62" i="7"/>
  <c r="CA64" i="7" l="1"/>
  <c r="CA62" i="7"/>
  <c r="BK62" i="7"/>
  <c r="CA63" i="7"/>
  <c r="BK65" i="7"/>
  <c r="AE66" i="7"/>
  <c r="O63" i="7"/>
  <c r="N5" i="16" s="1"/>
  <c r="N6" i="16" s="1"/>
  <c r="N7" i="16" s="1"/>
  <c r="AE67" i="7"/>
  <c r="E5" i="16"/>
  <c r="E6" i="16" s="1"/>
  <c r="E7" i="16" s="1"/>
  <c r="AE64" i="7"/>
  <c r="AE65" i="7"/>
  <c r="O66" i="7"/>
  <c r="AE63" i="7"/>
  <c r="CA66" i="7"/>
  <c r="BK63" i="7"/>
  <c r="BK64" i="7"/>
  <c r="V5" i="16"/>
  <c r="O62" i="7"/>
  <c r="AF66" i="7"/>
  <c r="AF67" i="7"/>
  <c r="AV65" i="7"/>
  <c r="AF64" i="7"/>
  <c r="AE62" i="7"/>
  <c r="I5" i="16" s="1"/>
  <c r="AD62" i="7"/>
  <c r="N62" i="7"/>
  <c r="O65" i="7"/>
  <c r="O64" i="7"/>
  <c r="P64" i="7"/>
  <c r="P65" i="7"/>
  <c r="D5" i="16" l="1"/>
  <c r="D6" i="16" s="1"/>
  <c r="D7" i="16" s="1"/>
  <c r="S5" i="16"/>
  <c r="S6" i="16" s="1"/>
  <c r="S7" i="16" s="1"/>
  <c r="I6" i="16"/>
  <c r="I7" i="16" s="1"/>
  <c r="J8" i="12"/>
  <c r="J7" i="12"/>
  <c r="J6" i="12"/>
  <c r="J5" i="12"/>
  <c r="D8" i="12"/>
  <c r="D6" i="12"/>
  <c r="D5" i="12"/>
  <c r="D7" i="12"/>
  <c r="H7" i="12"/>
  <c r="H5" i="12"/>
  <c r="H8" i="12"/>
  <c r="N12" i="16" l="1"/>
  <c r="N13" i="16" s="1"/>
  <c r="N14" i="16" s="1"/>
  <c r="D12" i="16"/>
  <c r="D13" i="16" s="1"/>
  <c r="D14" i="16" s="1"/>
  <c r="BX10" i="7"/>
  <c r="BX8" i="7"/>
  <c r="BX22" i="7"/>
  <c r="BX36" i="7"/>
  <c r="BH8" i="7"/>
  <c r="BH22" i="7"/>
  <c r="AR50" i="7" l="1"/>
  <c r="AR36" i="7"/>
  <c r="AR22" i="7"/>
  <c r="AB9" i="7"/>
  <c r="AB23" i="7"/>
  <c r="AB37" i="7"/>
  <c r="AB51" i="7"/>
  <c r="AB50" i="7"/>
  <c r="J15" i="12" l="1"/>
  <c r="J17" i="12"/>
  <c r="D5" i="2"/>
  <c r="L8" i="7"/>
  <c r="L22" i="7"/>
  <c r="L36" i="7"/>
  <c r="AB36" i="7"/>
  <c r="AB22" i="7"/>
  <c r="AB8" i="7"/>
  <c r="AR8" i="7"/>
  <c r="H57" i="2"/>
  <c r="H56" i="2"/>
  <c r="H55" i="2"/>
  <c r="I57" i="2"/>
  <c r="I55" i="2"/>
  <c r="I54" i="2"/>
  <c r="H53" i="2"/>
  <c r="H9" i="2"/>
  <c r="G17" i="2"/>
  <c r="G16" i="2"/>
  <c r="G15" i="2"/>
  <c r="G14" i="2"/>
  <c r="G9" i="2"/>
  <c r="G12" i="2"/>
  <c r="G11" i="2"/>
  <c r="G10" i="2"/>
  <c r="AR10" i="7" l="1"/>
  <c r="Q52" i="2" l="1"/>
  <c r="R52" i="2"/>
  <c r="AD52" i="2" s="1"/>
  <c r="R53" i="2"/>
  <c r="AD53" i="2" s="1"/>
  <c r="AP53" i="2" s="1"/>
  <c r="BB53" i="2" s="1"/>
  <c r="BN53" i="2" s="1"/>
  <c r="BZ53" i="2" s="1"/>
  <c r="R54" i="2"/>
  <c r="AD54" i="2" s="1"/>
  <c r="AP54" i="2" s="1"/>
  <c r="BB54" i="2" s="1"/>
  <c r="BN54" i="2" s="1"/>
  <c r="BZ54" i="2" s="1"/>
  <c r="R55" i="2"/>
  <c r="R56" i="2"/>
  <c r="R57" i="2"/>
  <c r="R58" i="2"/>
  <c r="AD58" i="2" s="1"/>
  <c r="AP58" i="2" s="1"/>
  <c r="BB58" i="2" s="1"/>
  <c r="BN58" i="2" s="1"/>
  <c r="BZ58" i="2" s="1"/>
  <c r="R59" i="2"/>
  <c r="R60" i="2"/>
  <c r="S52" i="2"/>
  <c r="AE52" i="2" s="1"/>
  <c r="S53" i="2"/>
  <c r="AE53" i="2" s="1"/>
  <c r="AQ53" i="2" s="1"/>
  <c r="BC53" i="2" s="1"/>
  <c r="BO53" i="2" s="1"/>
  <c r="CA53" i="2" s="1"/>
  <c r="S54" i="2"/>
  <c r="AE54" i="2" s="1"/>
  <c r="S55" i="2"/>
  <c r="AE55" i="2" s="1"/>
  <c r="S56" i="2"/>
  <c r="AE56" i="2" s="1"/>
  <c r="S57" i="2"/>
  <c r="AE57" i="2" s="1"/>
  <c r="AQ57" i="2" s="1"/>
  <c r="BC57" i="2" s="1"/>
  <c r="BO57" i="2" s="1"/>
  <c r="CA57" i="2" s="1"/>
  <c r="S58" i="2"/>
  <c r="AE58" i="2" s="1"/>
  <c r="AQ58" i="2" s="1"/>
  <c r="BC58" i="2" s="1"/>
  <c r="BO58" i="2" s="1"/>
  <c r="CA58" i="2" s="1"/>
  <c r="S59" i="2"/>
  <c r="AE59" i="2" s="1"/>
  <c r="AQ59" i="2" s="1"/>
  <c r="BC59" i="2" s="1"/>
  <c r="BO59" i="2" s="1"/>
  <c r="CA59" i="2" s="1"/>
  <c r="S60" i="2"/>
  <c r="AE60" i="2" s="1"/>
  <c r="T52" i="2"/>
  <c r="AF52" i="2" s="1"/>
  <c r="AR52" i="2" s="1"/>
  <c r="BD52" i="2" s="1"/>
  <c r="BP52" i="2" s="1"/>
  <c r="CB52" i="2" s="1"/>
  <c r="T53" i="2"/>
  <c r="AF53" i="2" s="1"/>
  <c r="AR53" i="2" s="1"/>
  <c r="BD53" i="2" s="1"/>
  <c r="BP53" i="2" s="1"/>
  <c r="CB53" i="2" s="1"/>
  <c r="T54" i="2"/>
  <c r="AF54" i="2" s="1"/>
  <c r="AR54" i="2" s="1"/>
  <c r="BD54" i="2" s="1"/>
  <c r="BP54" i="2" s="1"/>
  <c r="CB54" i="2" s="1"/>
  <c r="T55" i="2"/>
  <c r="AF55" i="2" s="1"/>
  <c r="AR55" i="2" s="1"/>
  <c r="BD55" i="2" s="1"/>
  <c r="BP55" i="2" s="1"/>
  <c r="CB55" i="2" s="1"/>
  <c r="T56" i="2"/>
  <c r="AF56" i="2" s="1"/>
  <c r="AR56" i="2" s="1"/>
  <c r="BD56" i="2" s="1"/>
  <c r="BP56" i="2" s="1"/>
  <c r="CB56" i="2" s="1"/>
  <c r="T57" i="2"/>
  <c r="AF57" i="2" s="1"/>
  <c r="AR57" i="2" s="1"/>
  <c r="T58" i="2"/>
  <c r="AF58" i="2" s="1"/>
  <c r="AR58" i="2" s="1"/>
  <c r="BD58" i="2" s="1"/>
  <c r="BP58" i="2" s="1"/>
  <c r="CB58" i="2" s="1"/>
  <c r="T59" i="2"/>
  <c r="AF59" i="2" s="1"/>
  <c r="AR59" i="2" s="1"/>
  <c r="BD59" i="2" s="1"/>
  <c r="BP59" i="2" s="1"/>
  <c r="CB59" i="2" s="1"/>
  <c r="T60" i="2"/>
  <c r="AF60" i="2" s="1"/>
  <c r="AR60" i="2" s="1"/>
  <c r="BD60" i="2" s="1"/>
  <c r="BP60" i="2" s="1"/>
  <c r="CB60" i="2" s="1"/>
  <c r="U52" i="2"/>
  <c r="AG52" i="2" s="1"/>
  <c r="AS52" i="2" s="1"/>
  <c r="BE52" i="2" s="1"/>
  <c r="BQ52" i="2" s="1"/>
  <c r="CC52" i="2" s="1"/>
  <c r="U53" i="2"/>
  <c r="AG53" i="2" s="1"/>
  <c r="AS53" i="2" s="1"/>
  <c r="BE53" i="2" s="1"/>
  <c r="U54" i="2"/>
  <c r="AG54" i="2" s="1"/>
  <c r="AS54" i="2" s="1"/>
  <c r="BE54" i="2" s="1"/>
  <c r="BQ54" i="2" s="1"/>
  <c r="CC54" i="2" s="1"/>
  <c r="U55" i="2"/>
  <c r="AG55" i="2" s="1"/>
  <c r="AS55" i="2" s="1"/>
  <c r="BE55" i="2" s="1"/>
  <c r="U56" i="2"/>
  <c r="AG56" i="2" s="1"/>
  <c r="AS56" i="2" s="1"/>
  <c r="BE56" i="2" s="1"/>
  <c r="U57" i="2"/>
  <c r="AG57" i="2" s="1"/>
  <c r="AS57" i="2" s="1"/>
  <c r="BE57" i="2" s="1"/>
  <c r="BQ57" i="2" s="1"/>
  <c r="CC57" i="2" s="1"/>
  <c r="U58" i="2"/>
  <c r="AG58" i="2" s="1"/>
  <c r="AS58" i="2" s="1"/>
  <c r="BE58" i="2" s="1"/>
  <c r="BQ58" i="2" s="1"/>
  <c r="CC58" i="2" s="1"/>
  <c r="U59" i="2"/>
  <c r="AG59" i="2" s="1"/>
  <c r="AS59" i="2" s="1"/>
  <c r="BE59" i="2" s="1"/>
  <c r="BQ59" i="2" s="1"/>
  <c r="CC59" i="2" s="1"/>
  <c r="U60" i="2"/>
  <c r="AG60" i="2" s="1"/>
  <c r="AS60" i="2" s="1"/>
  <c r="BE60" i="2" s="1"/>
  <c r="BQ60" i="2" s="1"/>
  <c r="CC60" i="2" s="1"/>
  <c r="V52" i="2"/>
  <c r="AH52" i="2" s="1"/>
  <c r="AT52" i="2" s="1"/>
  <c r="BF52" i="2" s="1"/>
  <c r="BR52" i="2" s="1"/>
  <c r="CD52" i="2" s="1"/>
  <c r="V53" i="2"/>
  <c r="AH53" i="2" s="1"/>
  <c r="AT53" i="2" s="1"/>
  <c r="BF53" i="2" s="1"/>
  <c r="BR53" i="2" s="1"/>
  <c r="CD53" i="2" s="1"/>
  <c r="V54" i="2"/>
  <c r="AH54" i="2" s="1"/>
  <c r="AT54" i="2" s="1"/>
  <c r="BF54" i="2" s="1"/>
  <c r="BR54" i="2" s="1"/>
  <c r="CD54" i="2" s="1"/>
  <c r="V55" i="2"/>
  <c r="AH55" i="2" s="1"/>
  <c r="AT55" i="2" s="1"/>
  <c r="BF55" i="2" s="1"/>
  <c r="BR55" i="2" s="1"/>
  <c r="V56" i="2"/>
  <c r="AH56" i="2" s="1"/>
  <c r="AT56" i="2" s="1"/>
  <c r="BF56" i="2" s="1"/>
  <c r="BR56" i="2" s="1"/>
  <c r="V57" i="2"/>
  <c r="AH57" i="2" s="1"/>
  <c r="AT57" i="2" s="1"/>
  <c r="BF57" i="2" s="1"/>
  <c r="BR57" i="2" s="1"/>
  <c r="CD57" i="2" s="1"/>
  <c r="V58" i="2"/>
  <c r="AH58" i="2" s="1"/>
  <c r="AT58" i="2" s="1"/>
  <c r="BF58" i="2" s="1"/>
  <c r="BR58" i="2" s="1"/>
  <c r="CD58" i="2" s="1"/>
  <c r="V59" i="2"/>
  <c r="AH59" i="2" s="1"/>
  <c r="AT59" i="2" s="1"/>
  <c r="BF59" i="2" s="1"/>
  <c r="BR59" i="2" s="1"/>
  <c r="CD59" i="2" s="1"/>
  <c r="V60" i="2"/>
  <c r="AH60" i="2" s="1"/>
  <c r="AT60" i="2" s="1"/>
  <c r="BF60" i="2" s="1"/>
  <c r="BR60" i="2" s="1"/>
  <c r="CD60" i="2" s="1"/>
  <c r="W52" i="2"/>
  <c r="AI52" i="2" s="1"/>
  <c r="AU52" i="2" s="1"/>
  <c r="BG52" i="2" s="1"/>
  <c r="BS52" i="2" s="1"/>
  <c r="CE52" i="2" s="1"/>
  <c r="W53" i="2"/>
  <c r="AI53" i="2" s="1"/>
  <c r="AU53" i="2" s="1"/>
  <c r="BG53" i="2" s="1"/>
  <c r="BS53" i="2" s="1"/>
  <c r="CE53" i="2" s="1"/>
  <c r="W54" i="2"/>
  <c r="AI54" i="2" s="1"/>
  <c r="AU54" i="2" s="1"/>
  <c r="BG54" i="2" s="1"/>
  <c r="BS54" i="2" s="1"/>
  <c r="CE54" i="2" s="1"/>
  <c r="W55" i="2"/>
  <c r="AI55" i="2" s="1"/>
  <c r="AU55" i="2" s="1"/>
  <c r="BG55" i="2" s="1"/>
  <c r="BS55" i="2" s="1"/>
  <c r="CE55" i="2" s="1"/>
  <c r="W56" i="2"/>
  <c r="AI56" i="2" s="1"/>
  <c r="AU56" i="2" s="1"/>
  <c r="BG56" i="2" s="1"/>
  <c r="BS56" i="2" s="1"/>
  <c r="CE56" i="2" s="1"/>
  <c r="W57" i="2"/>
  <c r="AI57" i="2" s="1"/>
  <c r="AU57" i="2" s="1"/>
  <c r="BG57" i="2" s="1"/>
  <c r="BS57" i="2" s="1"/>
  <c r="CE57" i="2" s="1"/>
  <c r="W58" i="2"/>
  <c r="AI58" i="2" s="1"/>
  <c r="AU58" i="2" s="1"/>
  <c r="BG58" i="2" s="1"/>
  <c r="BS58" i="2" s="1"/>
  <c r="CE58" i="2" s="1"/>
  <c r="W59" i="2"/>
  <c r="AI59" i="2" s="1"/>
  <c r="AU59" i="2" s="1"/>
  <c r="BG59" i="2" s="1"/>
  <c r="BS59" i="2" s="1"/>
  <c r="CE59" i="2" s="1"/>
  <c r="W60" i="2"/>
  <c r="AI60" i="2" s="1"/>
  <c r="AU60" i="2" s="1"/>
  <c r="BG60" i="2" s="1"/>
  <c r="BS60" i="2" s="1"/>
  <c r="CE60" i="2" s="1"/>
  <c r="B8" i="7"/>
  <c r="B22" i="7"/>
  <c r="B36" i="7"/>
  <c r="B10" i="7"/>
  <c r="B24" i="7"/>
  <c r="I24" i="7" s="1"/>
  <c r="B38" i="7"/>
  <c r="B11" i="7"/>
  <c r="B25" i="7"/>
  <c r="B39" i="7"/>
  <c r="B12" i="7"/>
  <c r="B26" i="7"/>
  <c r="B40" i="7"/>
  <c r="B13" i="7"/>
  <c r="B27" i="7"/>
  <c r="B41" i="7"/>
  <c r="B14" i="7"/>
  <c r="B28" i="7"/>
  <c r="B42" i="7"/>
  <c r="B15" i="7"/>
  <c r="B29" i="7"/>
  <c r="B43" i="7"/>
  <c r="B16" i="7"/>
  <c r="B30" i="7"/>
  <c r="B44" i="7"/>
  <c r="O17" i="2"/>
  <c r="N17" i="2"/>
  <c r="M17" i="2"/>
  <c r="K17" i="2"/>
  <c r="J17" i="2"/>
  <c r="O16" i="2"/>
  <c r="N16" i="2"/>
  <c r="M16" i="2"/>
  <c r="K16" i="2"/>
  <c r="J16" i="2"/>
  <c r="O15" i="2"/>
  <c r="N15" i="2"/>
  <c r="M15" i="2"/>
  <c r="K15" i="2"/>
  <c r="J15" i="2"/>
  <c r="O14" i="2"/>
  <c r="N14" i="2"/>
  <c r="M14" i="2"/>
  <c r="K14" i="2"/>
  <c r="J14" i="2"/>
  <c r="O12" i="2"/>
  <c r="N12" i="2"/>
  <c r="M12" i="2"/>
  <c r="K12" i="2"/>
  <c r="J12" i="2"/>
  <c r="O11" i="2"/>
  <c r="N11" i="2"/>
  <c r="M11" i="2"/>
  <c r="K11" i="2"/>
  <c r="J11" i="2"/>
  <c r="O10" i="2"/>
  <c r="N10" i="2"/>
  <c r="M10" i="2"/>
  <c r="K10" i="2"/>
  <c r="J10" i="2"/>
  <c r="O9" i="2"/>
  <c r="N9" i="2"/>
  <c r="M9" i="2"/>
  <c r="K9" i="2"/>
  <c r="J9" i="2"/>
  <c r="I17" i="2"/>
  <c r="I16" i="2"/>
  <c r="I15" i="2"/>
  <c r="I14" i="2"/>
  <c r="I12" i="2"/>
  <c r="I11" i="2"/>
  <c r="I10" i="2"/>
  <c r="I9" i="2"/>
  <c r="H17" i="2"/>
  <c r="H16" i="2"/>
  <c r="H15" i="2"/>
  <c r="H14" i="2"/>
  <c r="H12" i="2"/>
  <c r="H11" i="2"/>
  <c r="H10" i="2"/>
  <c r="Q53" i="2"/>
  <c r="AC53" i="2" s="1"/>
  <c r="AO53" i="2" s="1"/>
  <c r="BA53" i="2" s="1"/>
  <c r="BM53" i="2" s="1"/>
  <c r="BY53" i="2" s="1"/>
  <c r="Q54" i="2"/>
  <c r="AC54" i="2" s="1"/>
  <c r="AO54" i="2" s="1"/>
  <c r="BA54" i="2" s="1"/>
  <c r="BM54" i="2" s="1"/>
  <c r="BY54" i="2" s="1"/>
  <c r="Q55" i="2"/>
  <c r="AC55" i="2" s="1"/>
  <c r="AO55" i="2" s="1"/>
  <c r="BA55" i="2" s="1"/>
  <c r="BM55" i="2" s="1"/>
  <c r="BY55" i="2" s="1"/>
  <c r="Q56" i="2"/>
  <c r="AC56" i="2" s="1"/>
  <c r="AO56" i="2" s="1"/>
  <c r="BA56" i="2" s="1"/>
  <c r="BM56" i="2" s="1"/>
  <c r="BY56" i="2" s="1"/>
  <c r="Q57" i="2"/>
  <c r="AC57" i="2" s="1"/>
  <c r="AO57" i="2" s="1"/>
  <c r="BA57" i="2" s="1"/>
  <c r="BM57" i="2" s="1"/>
  <c r="BY57" i="2" s="1"/>
  <c r="Q58" i="2"/>
  <c r="AC58" i="2" s="1"/>
  <c r="AO58" i="2" s="1"/>
  <c r="BA58" i="2" s="1"/>
  <c r="BM58" i="2" s="1"/>
  <c r="BY58" i="2" s="1"/>
  <c r="Q59" i="2"/>
  <c r="AC59" i="2" s="1"/>
  <c r="AO59" i="2" s="1"/>
  <c r="BA59" i="2" s="1"/>
  <c r="BM59" i="2" s="1"/>
  <c r="BY59" i="2" s="1"/>
  <c r="Q60" i="2"/>
  <c r="AC60" i="2" s="1"/>
  <c r="AO60" i="2" s="1"/>
  <c r="BA60" i="2" s="1"/>
  <c r="BM60" i="2" s="1"/>
  <c r="BY60" i="2" s="1"/>
  <c r="BX52" i="7"/>
  <c r="BX50" i="7"/>
  <c r="BX38" i="7"/>
  <c r="BX24" i="7"/>
  <c r="AR24" i="7"/>
  <c r="AR38" i="7"/>
  <c r="L52" i="7"/>
  <c r="AR52" i="7"/>
  <c r="F10" i="7" l="1"/>
  <c r="I10" i="7"/>
  <c r="N10" i="7" s="1"/>
  <c r="R80" i="7"/>
  <c r="R57" i="7"/>
  <c r="CD55" i="2"/>
  <c r="BN53" i="7"/>
  <c r="BN76" i="7"/>
  <c r="R39" i="7"/>
  <c r="R53" i="7"/>
  <c r="R76" i="7"/>
  <c r="BQ56" i="2"/>
  <c r="CC56" i="2" s="1"/>
  <c r="AX54" i="7"/>
  <c r="AX77" i="7"/>
  <c r="CD56" i="2"/>
  <c r="BN77" i="7"/>
  <c r="BN54" i="7"/>
  <c r="F38" i="7"/>
  <c r="I38" i="7"/>
  <c r="N38" i="7" s="1"/>
  <c r="AQ54" i="2"/>
  <c r="BC54" i="2" s="1"/>
  <c r="BO54" i="2" s="1"/>
  <c r="CA54" i="2" s="1"/>
  <c r="AH75" i="7"/>
  <c r="AH52" i="7"/>
  <c r="AQ55" i="2"/>
  <c r="BC55" i="2" s="1"/>
  <c r="BO55" i="2" s="1"/>
  <c r="CA55" i="2" s="1"/>
  <c r="AH76" i="7"/>
  <c r="AL76" i="7" s="1"/>
  <c r="AH53" i="7"/>
  <c r="R77" i="7"/>
  <c r="R54" i="7"/>
  <c r="V54" i="7" s="1"/>
  <c r="AF54" i="7" s="1"/>
  <c r="N24" i="7"/>
  <c r="F24" i="7"/>
  <c r="F5" i="16"/>
  <c r="F6" i="16" s="1"/>
  <c r="F7" i="16" s="1"/>
  <c r="AH54" i="7"/>
  <c r="AH77" i="7"/>
  <c r="U5" i="16"/>
  <c r="U6" i="16" s="1"/>
  <c r="U7" i="16" s="1"/>
  <c r="H6" i="12"/>
  <c r="R23" i="7"/>
  <c r="R37" i="7"/>
  <c r="R14" i="7"/>
  <c r="R44" i="7"/>
  <c r="R28" i="7"/>
  <c r="R9" i="7"/>
  <c r="AC52" i="2"/>
  <c r="R13" i="7"/>
  <c r="R42" i="7"/>
  <c r="AD55" i="2"/>
  <c r="AP55" i="2" s="1"/>
  <c r="BB55" i="2" s="1"/>
  <c r="BN55" i="2" s="1"/>
  <c r="BZ55" i="2" s="1"/>
  <c r="AD57" i="2"/>
  <c r="AP57" i="2" s="1"/>
  <c r="BB57" i="2" s="1"/>
  <c r="BN57" i="2" s="1"/>
  <c r="BZ57" i="2" s="1"/>
  <c r="AQ52" i="2"/>
  <c r="BC52" i="2" s="1"/>
  <c r="BO52" i="2" s="1"/>
  <c r="CA52" i="2" s="1"/>
  <c r="AH27" i="7"/>
  <c r="AD60" i="2"/>
  <c r="AP60" i="2" s="1"/>
  <c r="BB60" i="2" s="1"/>
  <c r="BN60" i="2" s="1"/>
  <c r="BZ60" i="2" s="1"/>
  <c r="R30" i="7"/>
  <c r="R16" i="7"/>
  <c r="AQ60" i="2"/>
  <c r="BC60" i="2" s="1"/>
  <c r="BO60" i="2" s="1"/>
  <c r="CA60" i="2" s="1"/>
  <c r="AD59" i="2"/>
  <c r="AP59" i="2" s="1"/>
  <c r="BB59" i="2" s="1"/>
  <c r="BN59" i="2" s="1"/>
  <c r="BZ59" i="2" s="1"/>
  <c r="R40" i="7"/>
  <c r="AQ56" i="2"/>
  <c r="BC56" i="2" s="1"/>
  <c r="BO56" i="2" s="1"/>
  <c r="CA56" i="2" s="1"/>
  <c r="R43" i="7"/>
  <c r="AD56" i="2"/>
  <c r="AP56" i="2" s="1"/>
  <c r="BB56" i="2" s="1"/>
  <c r="BN56" i="2" s="1"/>
  <c r="BZ56" i="2" s="1"/>
  <c r="R26" i="7"/>
  <c r="R12" i="7"/>
  <c r="V12" i="7" s="1"/>
  <c r="R22" i="7"/>
  <c r="R36" i="7"/>
  <c r="R11" i="7"/>
  <c r="R25" i="7"/>
  <c r="R27" i="7"/>
  <c r="R41" i="7"/>
  <c r="R8" i="7"/>
  <c r="AP52" i="2"/>
  <c r="BB52" i="2" s="1"/>
  <c r="BN52" i="2" s="1"/>
  <c r="BZ52" i="2" s="1"/>
  <c r="R15" i="7"/>
  <c r="R29" i="7"/>
  <c r="BD57" i="2"/>
  <c r="BP57" i="2" s="1"/>
  <c r="CB57" i="2" s="1"/>
  <c r="BQ55" i="2"/>
  <c r="CC55" i="2" s="1"/>
  <c r="BQ53" i="2"/>
  <c r="CC53" i="2" s="1"/>
  <c r="BP77" i="7" l="1"/>
  <c r="BR77" i="7"/>
  <c r="BT54" i="7"/>
  <c r="BR54" i="7"/>
  <c r="BP54" i="7"/>
  <c r="AO53" i="7"/>
  <c r="AT53" i="7" s="1"/>
  <c r="AL53" i="7"/>
  <c r="AV53" i="7" s="1"/>
  <c r="AV76" i="7"/>
  <c r="AR76" i="7"/>
  <c r="V40" i="7"/>
  <c r="AF40" i="7" s="1"/>
  <c r="X54" i="7"/>
  <c r="X40" i="7"/>
  <c r="V26" i="7"/>
  <c r="AF26" i="7" s="1"/>
  <c r="X26" i="7"/>
  <c r="AF12" i="7"/>
  <c r="P24" i="7"/>
  <c r="L24" i="7"/>
  <c r="N63" i="7"/>
  <c r="Q5" i="16" s="1"/>
  <c r="P38" i="7"/>
  <c r="L38" i="7"/>
  <c r="P10" i="7"/>
  <c r="L10" i="7"/>
  <c r="AH25" i="7"/>
  <c r="AH30" i="7"/>
  <c r="AH39" i="7"/>
  <c r="AH16" i="7"/>
  <c r="AH11" i="7"/>
  <c r="AH42" i="7"/>
  <c r="AH15" i="7"/>
  <c r="AH26" i="7"/>
  <c r="AH12" i="7"/>
  <c r="AH22" i="7"/>
  <c r="AO52" i="2"/>
  <c r="BA52" i="2" s="1"/>
  <c r="AH36" i="7"/>
  <c r="AH43" i="7"/>
  <c r="AH13" i="7"/>
  <c r="AH29" i="7"/>
  <c r="AH41" i="7"/>
  <c r="AH10" i="7"/>
  <c r="AT10" i="7" s="1"/>
  <c r="AT63" i="7" s="1"/>
  <c r="G5" i="16" s="1"/>
  <c r="AH44" i="7"/>
  <c r="AH14" i="7"/>
  <c r="AH38" i="7"/>
  <c r="AH24" i="7"/>
  <c r="AH28" i="7"/>
  <c r="AH8" i="7"/>
  <c r="AH40" i="7"/>
  <c r="CB54" i="7" l="1"/>
  <c r="CA54" i="7"/>
  <c r="CA77" i="7"/>
  <c r="CB77" i="7"/>
  <c r="AO11" i="7"/>
  <c r="AL11" i="7"/>
  <c r="AO25" i="7"/>
  <c r="AT25" i="7" s="1"/>
  <c r="AL25" i="7"/>
  <c r="AR25" i="7" s="1"/>
  <c r="AO39" i="7"/>
  <c r="AL39" i="7"/>
  <c r="AR39" i="7" s="1"/>
  <c r="AR53" i="7"/>
  <c r="P5" i="16"/>
  <c r="P6" i="16" s="1"/>
  <c r="P7" i="16" s="1"/>
  <c r="AT39" i="7"/>
  <c r="AV11" i="7"/>
  <c r="AT11" i="7"/>
  <c r="AV39" i="7"/>
  <c r="AF65" i="7"/>
  <c r="P63" i="7"/>
  <c r="O5" i="16" s="1"/>
  <c r="O6" i="16" s="1"/>
  <c r="O7" i="16" s="1"/>
  <c r="BM52" i="2"/>
  <c r="AX14" i="7"/>
  <c r="AX27" i="7"/>
  <c r="AX40" i="7"/>
  <c r="AX44" i="7"/>
  <c r="AX10" i="7"/>
  <c r="AX15" i="7"/>
  <c r="AX28" i="7"/>
  <c r="AX12" i="7"/>
  <c r="AX16" i="7"/>
  <c r="AX24" i="7"/>
  <c r="AX29" i="7"/>
  <c r="AX42" i="7"/>
  <c r="AX30" i="7"/>
  <c r="AX38" i="7"/>
  <c r="AX41" i="7"/>
  <c r="AX13" i="7"/>
  <c r="AX43" i="7"/>
  <c r="AX26" i="7"/>
  <c r="AX8" i="7"/>
  <c r="AX25" i="7"/>
  <c r="AX22" i="7"/>
  <c r="AX39" i="7"/>
  <c r="AX11" i="7"/>
  <c r="AX36" i="7"/>
  <c r="AV25" i="7" l="1"/>
  <c r="AT64" i="7"/>
  <c r="L5" i="16" s="1"/>
  <c r="AR11" i="7"/>
  <c r="K5" i="16"/>
  <c r="K6" i="16" s="1"/>
  <c r="K7" i="16" s="1"/>
  <c r="AV64" i="7"/>
  <c r="J5" i="16" s="1"/>
  <c r="O12" i="16"/>
  <c r="O13" i="16" s="1"/>
  <c r="O14" i="16" s="1"/>
  <c r="J12" i="16"/>
  <c r="J13" i="16" s="1"/>
  <c r="J14" i="16" s="1"/>
  <c r="BN10" i="7"/>
  <c r="BN14" i="7"/>
  <c r="BN22" i="7"/>
  <c r="BN27" i="7"/>
  <c r="BN40" i="7"/>
  <c r="BN44" i="7"/>
  <c r="BN11" i="7"/>
  <c r="BN15" i="7"/>
  <c r="BN24" i="7"/>
  <c r="BN28" i="7"/>
  <c r="BY52" i="2"/>
  <c r="BN12" i="7"/>
  <c r="BT12" i="7" s="1"/>
  <c r="BN16" i="7"/>
  <c r="BN25" i="7"/>
  <c r="BN29" i="7"/>
  <c r="BN38" i="7"/>
  <c r="BN13" i="7"/>
  <c r="BN39" i="7"/>
  <c r="BN26" i="7"/>
  <c r="BT77" i="7" s="1"/>
  <c r="BN41" i="7"/>
  <c r="BN30" i="7"/>
  <c r="BN42" i="7"/>
  <c r="BN8" i="7"/>
  <c r="BN36" i="7"/>
  <c r="BN43" i="7"/>
  <c r="BR12" i="7" l="1"/>
  <c r="BP12" i="7"/>
  <c r="BR26" i="7"/>
  <c r="BP26" i="7"/>
  <c r="BT26" i="7"/>
  <c r="BP40" i="7"/>
  <c r="BT40" i="7"/>
  <c r="BR40" i="7"/>
  <c r="E12" i="16"/>
  <c r="E13" i="16" s="1"/>
  <c r="E14" i="16" s="1"/>
  <c r="J6" i="16"/>
  <c r="J7" i="16" s="1"/>
  <c r="CB12" i="7" l="1"/>
  <c r="CA12" i="7"/>
  <c r="CB26" i="7"/>
  <c r="CA26" i="7"/>
  <c r="CB40" i="7"/>
  <c r="CA40" i="7"/>
  <c r="CA65" i="7" l="1"/>
  <c r="I12" i="16" s="1"/>
  <c r="I13" i="16" s="1"/>
  <c r="I14" i="16" s="1"/>
  <c r="CB65" i="7"/>
</calcChain>
</file>

<file path=xl/sharedStrings.xml><?xml version="1.0" encoding="utf-8"?>
<sst xmlns="http://schemas.openxmlformats.org/spreadsheetml/2006/main" count="976" uniqueCount="225">
  <si>
    <t>1RMs</t>
  </si>
  <si>
    <t>%</t>
  </si>
  <si>
    <t>RPE</t>
  </si>
  <si>
    <t>Woche 1</t>
  </si>
  <si>
    <t>Woche 2</t>
  </si>
  <si>
    <t>Woche 3</t>
  </si>
  <si>
    <t>Woche 4</t>
  </si>
  <si>
    <t>x</t>
  </si>
  <si>
    <t>Volumen</t>
  </si>
  <si>
    <t>Maximalgewicht</t>
  </si>
  <si>
    <t>Geplantes Gewicht</t>
  </si>
  <si>
    <t>Sätze</t>
  </si>
  <si>
    <t>Wdh.</t>
  </si>
  <si>
    <t>Deadlift</t>
  </si>
  <si>
    <t>Tag A</t>
  </si>
  <si>
    <t>Tag B</t>
  </si>
  <si>
    <t>Tag C</t>
  </si>
  <si>
    <t>Tag D</t>
  </si>
  <si>
    <t>1RM-Rechner</t>
  </si>
  <si>
    <t>Max.</t>
  </si>
  <si>
    <t>tatsächliches Gewicht</t>
  </si>
  <si>
    <t>Tag E</t>
  </si>
  <si>
    <t>Tag F</t>
  </si>
  <si>
    <t>Tag G</t>
  </si>
  <si>
    <t>1RM in %</t>
  </si>
  <si>
    <t>Tonnage</t>
  </si>
  <si>
    <t>Notizen:</t>
  </si>
  <si>
    <t>Variation</t>
  </si>
  <si>
    <t>Lowbar 2ct. Pause</t>
  </si>
  <si>
    <t>Highbar</t>
  </si>
  <si>
    <t>Enges Bankdrücken</t>
  </si>
  <si>
    <t>Highbar 2ct. Pause</t>
  </si>
  <si>
    <t>Spoto Press</t>
  </si>
  <si>
    <t>Frontkniebeuge</t>
  </si>
  <si>
    <t>Romanian DL</t>
  </si>
  <si>
    <t>OHP</t>
  </si>
  <si>
    <t>1RM →</t>
  </si>
  <si>
    <t>DL</t>
  </si>
  <si>
    <t>RDL</t>
  </si>
  <si>
    <t>Push Press</t>
  </si>
  <si>
    <t>8RM</t>
  </si>
  <si>
    <t>7RM</t>
  </si>
  <si>
    <t>6RM</t>
  </si>
  <si>
    <t>5RM</t>
  </si>
  <si>
    <t>4RM</t>
  </si>
  <si>
    <t>Gewicht</t>
  </si>
  <si>
    <t>1RM</t>
  </si>
  <si>
    <t>Kniebeuge</t>
  </si>
  <si>
    <t>Bankdrücken</t>
  </si>
  <si>
    <t>Kreuzheben</t>
  </si>
  <si>
    <t>Quads 1</t>
  </si>
  <si>
    <t>OHP 1</t>
  </si>
  <si>
    <t>Row 1</t>
  </si>
  <si>
    <t>Waden 1</t>
  </si>
  <si>
    <t>Waden 2</t>
  </si>
  <si>
    <t>Trizeps 2</t>
  </si>
  <si>
    <t>UK</t>
  </si>
  <si>
    <t>Trizeps 1</t>
  </si>
  <si>
    <t>Bankdrücken - Volumen</t>
  </si>
  <si>
    <t>Bankdrücken - Medium</t>
  </si>
  <si>
    <t>Bankdrücken - Schwer</t>
  </si>
  <si>
    <t>Kniebeugen - Volumen</t>
  </si>
  <si>
    <t>Kniebeugen - Medium</t>
  </si>
  <si>
    <t>Kniebeugen - Schwer</t>
  </si>
  <si>
    <t>Seitliche Schulter 1</t>
  </si>
  <si>
    <t>Hintere Schulter 1</t>
  </si>
  <si>
    <t>Seitliche Schulter 2</t>
  </si>
  <si>
    <t>Hintere Schulter 2</t>
  </si>
  <si>
    <t>Wähle aus!</t>
  </si>
  <si>
    <t>Kreuzhebe-Variation</t>
  </si>
  <si>
    <t>Kniebeuge Volumen</t>
  </si>
  <si>
    <t>Beinpresse</t>
  </si>
  <si>
    <t>Belt Squat</t>
  </si>
  <si>
    <t>Kabel Seitheben</t>
  </si>
  <si>
    <t>Sitzendes Seitheben</t>
  </si>
  <si>
    <t>Vorgebeugtes Seitheben</t>
  </si>
  <si>
    <t>Reverse Butterfly Maschine</t>
  </si>
  <si>
    <t>Facepulls</t>
  </si>
  <si>
    <t>Brustabgestütztes Seitheben</t>
  </si>
  <si>
    <t>Stehendes Seitheben</t>
  </si>
  <si>
    <t>Military Press</t>
  </si>
  <si>
    <t>Sitzendes LH Drücken</t>
  </si>
  <si>
    <t>Sitzendes KH Drücken</t>
  </si>
  <si>
    <t>Konventionelles Kreuzheben</t>
  </si>
  <si>
    <t>Sumo Kreuzheben</t>
  </si>
  <si>
    <t>Highbar Kniebeuge</t>
  </si>
  <si>
    <t>Lowbar Kniebeuge</t>
  </si>
  <si>
    <t>Kniebeuge Medium</t>
  </si>
  <si>
    <t>2ct. Highbar Kniebeuge</t>
  </si>
  <si>
    <t>2ct. Lowbar Kniebeuge</t>
  </si>
  <si>
    <t>Bankdrücken Medium</t>
  </si>
  <si>
    <t>2ct. Bankdrücken</t>
  </si>
  <si>
    <t>Schrägbankdrücken</t>
  </si>
  <si>
    <t>Bein Iso</t>
  </si>
  <si>
    <t>Hip Thrusts</t>
  </si>
  <si>
    <t>Hüftstrecker</t>
  </si>
  <si>
    <t>Good Mornings</t>
  </si>
  <si>
    <t>GHR</t>
  </si>
  <si>
    <t>KH Rudern</t>
  </si>
  <si>
    <t>Seal Rows</t>
  </si>
  <si>
    <t>Kabelrudern</t>
  </si>
  <si>
    <t>Pullups - Weighted</t>
  </si>
  <si>
    <t>Pullups - BW</t>
  </si>
  <si>
    <t>Curls 1</t>
  </si>
  <si>
    <t>KH Curls</t>
  </si>
  <si>
    <t>Bayesian Curls</t>
  </si>
  <si>
    <t>Spider Curls</t>
  </si>
  <si>
    <t>SZ Curls</t>
  </si>
  <si>
    <t>Curls 2</t>
  </si>
  <si>
    <t>Rolling Extensions</t>
  </si>
  <si>
    <t>Wadenheben stehend - Maschine</t>
  </si>
  <si>
    <t>Wadenheben stehend - LH</t>
  </si>
  <si>
    <t>Wadenheben stehend - einbeinig</t>
  </si>
  <si>
    <t>Wadenheben sitzend - Maschine</t>
  </si>
  <si>
    <t>Deadstop Rudern - LH</t>
  </si>
  <si>
    <t>Klimmzüge - ZG</t>
  </si>
  <si>
    <t>Klimmzüge - BW</t>
  </si>
  <si>
    <t>Trizepsstrecken - Kabel</t>
  </si>
  <si>
    <t xml:space="preserve">Überkopfstrecken - Kabel </t>
  </si>
  <si>
    <t>Wadenheben - Beinpresse</t>
  </si>
  <si>
    <t>Wähle deine Übungen über das Drop-Down Menü aus!</t>
  </si>
  <si>
    <t>PAUSE</t>
  </si>
  <si>
    <t>Klimmzüge mit ZG - NG</t>
  </si>
  <si>
    <t>Klimmzüge mit ZG - UG</t>
  </si>
  <si>
    <t>Klimmzüge mit ZG - OG</t>
  </si>
  <si>
    <t>Klimmzüge mit BW - NG</t>
  </si>
  <si>
    <t>Klimmzüge mit BW - UG</t>
  </si>
  <si>
    <t>Klimmzüge mit BW - OG</t>
  </si>
  <si>
    <t>Überkopfstrecken - LH</t>
  </si>
  <si>
    <t>Überkopfstrecken - KH</t>
  </si>
  <si>
    <t>Trizepsstrecken - LH</t>
  </si>
  <si>
    <t>Trizepsstrecken - KH</t>
  </si>
  <si>
    <t>Hauptübungen</t>
  </si>
  <si>
    <t>Nebenübungen</t>
  </si>
  <si>
    <t>Isolationsübungen</t>
  </si>
  <si>
    <t>Kreuzheben - Volumen</t>
  </si>
  <si>
    <t>Überkopfdrücken - Schwer</t>
  </si>
  <si>
    <t>Überkopfdrücken - Volumen</t>
  </si>
  <si>
    <t>Rudern</t>
  </si>
  <si>
    <t>Quads</t>
  </si>
  <si>
    <t xml:space="preserve">Quads </t>
  </si>
  <si>
    <t xml:space="preserve">Rudern </t>
  </si>
  <si>
    <t>Struktur</t>
  </si>
  <si>
    <t>Dein Plan</t>
  </si>
  <si>
    <t>Datum:</t>
  </si>
  <si>
    <t>8 bis 10</t>
  </si>
  <si>
    <t>12 bis 14</t>
  </si>
  <si>
    <t>2x10 voll / mehr Gewicht für 2x8</t>
  </si>
  <si>
    <t>2x14 voll / mehr Gewicht für 2x12</t>
  </si>
  <si>
    <t>6 bis 8</t>
  </si>
  <si>
    <t>10 bis 12</t>
  </si>
  <si>
    <t>mehr als W1</t>
  </si>
  <si>
    <t>mehr als W2</t>
  </si>
  <si>
    <t>3x8 voll / mehr Gewicht für 3x6</t>
  </si>
  <si>
    <t>3x12 voll / mehr Gewicht für 3x10</t>
  </si>
  <si>
    <t>75-77</t>
  </si>
  <si>
    <t>4x12 voll / mehr Gewicht für 4x10</t>
  </si>
  <si>
    <t>3x10 voll / mehr Gewicht für 3x8</t>
  </si>
  <si>
    <t>3x14 voll / mehr Gewicht für 3x12</t>
  </si>
  <si>
    <t>4x10 voll / mehr Gewicht für 3x8</t>
  </si>
  <si>
    <t>Defizit DL (dominanter Stand)</t>
  </si>
  <si>
    <t>Bankdrücken Touch/Go</t>
  </si>
  <si>
    <t>Schrägbank</t>
  </si>
  <si>
    <t>~3-5cm Deficit</t>
  </si>
  <si>
    <t>2ct. DL (dominanter Stand)</t>
  </si>
  <si>
    <t>2ct. Deadlift</t>
  </si>
  <si>
    <t>Stiff Leg DL</t>
  </si>
  <si>
    <t>Av. %</t>
  </si>
  <si>
    <t>SQ</t>
  </si>
  <si>
    <t>SS</t>
  </si>
  <si>
    <t>HS</t>
  </si>
  <si>
    <t>BP</t>
  </si>
  <si>
    <t>ROW</t>
  </si>
  <si>
    <t>PU</t>
  </si>
  <si>
    <t>CU</t>
  </si>
  <si>
    <t>TRI</t>
  </si>
  <si>
    <t>77-79</t>
  </si>
  <si>
    <t>72-74</t>
  </si>
  <si>
    <t>74-76</t>
  </si>
  <si>
    <t>79-81</t>
  </si>
  <si>
    <t>80-82</t>
  </si>
  <si>
    <t>82-84</t>
  </si>
  <si>
    <t>73-75</t>
  </si>
  <si>
    <t>90% / 8RM</t>
  </si>
  <si>
    <t>90% / 7RM</t>
  </si>
  <si>
    <t>90% / 6RM</t>
  </si>
  <si>
    <t>90% / 5RM</t>
  </si>
  <si>
    <t>90% / 4RM</t>
  </si>
  <si>
    <t>Kniebeugen (+Variationen)</t>
  </si>
  <si>
    <t>Bankdrücken (+Variationen)</t>
  </si>
  <si>
    <t>Kreuzheben (+Variationen)</t>
  </si>
  <si>
    <t>Av. Int.</t>
  </si>
  <si>
    <t>Pro Woche</t>
  </si>
  <si>
    <t>Pro Training</t>
  </si>
  <si>
    <t>OK Drückbewegungen</t>
  </si>
  <si>
    <t>OK Zugbewegungen</t>
  </si>
  <si>
    <t>UK Bewegungen</t>
  </si>
  <si>
    <t>Über den kompletten Zyklus</t>
  </si>
  <si>
    <t>Schrägbank Rear Fly's</t>
  </si>
  <si>
    <t>Latzug eng</t>
  </si>
  <si>
    <t>Latzug weit</t>
  </si>
  <si>
    <t>Unterkörper</t>
  </si>
  <si>
    <t>Oberkörper</t>
  </si>
  <si>
    <t>Ganzkörper</t>
  </si>
  <si>
    <t>69-71</t>
  </si>
  <si>
    <t>71-73</t>
  </si>
  <si>
    <t>8 bis 9</t>
  </si>
  <si>
    <t>9 bis 10</t>
  </si>
  <si>
    <t>76-78</t>
  </si>
  <si>
    <t>*Latzug: 3x8-10</t>
  </si>
  <si>
    <t>4x14 voll / mehr Gewicht für 4x12</t>
  </si>
  <si>
    <t>Gesamt (Woche 1-4)</t>
  </si>
  <si>
    <t>Woche 5 (Deload)</t>
  </si>
  <si>
    <t>2 bis 3</t>
  </si>
  <si>
    <t>1 bis 2</t>
  </si>
  <si>
    <t>2x12 voll / mehr Gewicht für 2x10</t>
  </si>
  <si>
    <t>Beinbeuger, sitzend</t>
  </si>
  <si>
    <t>Beinbeuger, liegend</t>
  </si>
  <si>
    <t>Pull Throughs</t>
  </si>
  <si>
    <t>Hyperextensions</t>
  </si>
  <si>
    <t>3 bis 4</t>
  </si>
  <si>
    <t>4 bis 5</t>
  </si>
  <si>
    <t>Brustabgestütztes KH Rudern</t>
  </si>
  <si>
    <t>Brustabgestütztes T-Bar Rudern</t>
  </si>
  <si>
    <t>Hackenschmidt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</si>
</sst>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0.0"/>
    <numFmt numFmtId="166" formatCode="dd/mm/yy;@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 "/>
    </font>
    <font>
      <sz val="11"/>
      <name val="Calibri  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  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  "/>
    </font>
    <font>
      <sz val="14"/>
      <name val="Calibri"/>
      <family val="2"/>
    </font>
    <font>
      <b/>
      <sz val="42"/>
      <color theme="1"/>
      <name val="Calibri"/>
      <family val="2"/>
      <scheme val="minor"/>
    </font>
    <font>
      <b/>
      <sz val="12"/>
      <color theme="1"/>
      <name val="Calibri  "/>
    </font>
    <font>
      <sz val="12"/>
      <color theme="1"/>
      <name val="Calibri  "/>
    </font>
    <font>
      <sz val="12"/>
      <color rgb="FF000000"/>
      <name val="Calibri  "/>
    </font>
    <font>
      <b/>
      <sz val="12"/>
      <color rgb="FF000000"/>
      <name val="Calibri  "/>
    </font>
    <font>
      <b/>
      <sz val="11"/>
      <color rgb="FFC00000"/>
      <name val="Calibri "/>
    </font>
    <font>
      <b/>
      <sz val="12"/>
      <color theme="0"/>
      <name val="Calibri  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42"/>
      <color theme="0"/>
      <name val="Century Gothic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4"/>
      <name val="Calibri  "/>
    </font>
    <font>
      <b/>
      <i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4"/>
      <color theme="0"/>
      <name val="Calibri  "/>
    </font>
    <font>
      <b/>
      <sz val="12"/>
      <color theme="0"/>
      <name val="Calibri "/>
    </font>
    <font>
      <b/>
      <u/>
      <sz val="11"/>
      <color theme="0"/>
      <name val="Century Gothic"/>
      <family val="2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FF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F319"/>
        <bgColor indexed="64"/>
      </patternFill>
    </fill>
    <fill>
      <patternFill patternType="solid">
        <fgColor theme="1" tint="0.499984740745262"/>
        <bgColor rgb="FF808080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D9D9D9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97">
    <xf numFmtId="0" fontId="0" fillId="0" borderId="0" xfId="0"/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0" fillId="0" borderId="23" xfId="0" applyBorder="1" applyProtection="1"/>
    <xf numFmtId="0" fontId="0" fillId="0" borderId="1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0" xfId="0" applyFill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1" xfId="0" applyFont="1" applyBorder="1" applyProtection="1"/>
    <xf numFmtId="0" fontId="3" fillId="0" borderId="0" xfId="0" applyFont="1" applyProtection="1"/>
    <xf numFmtId="0" fontId="0" fillId="0" borderId="22" xfId="0" applyBorder="1" applyProtection="1"/>
    <xf numFmtId="0" fontId="0" fillId="0" borderId="11" xfId="0" applyBorder="1" applyProtection="1"/>
    <xf numFmtId="0" fontId="3" fillId="0" borderId="0" xfId="0" applyFont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164" fontId="15" fillId="0" borderId="4" xfId="0" applyNumberFormat="1" applyFont="1" applyFill="1" applyBorder="1" applyProtection="1"/>
    <xf numFmtId="165" fontId="0" fillId="0" borderId="4" xfId="0" applyNumberFormat="1" applyFill="1" applyBorder="1" applyProtection="1"/>
    <xf numFmtId="0" fontId="3" fillId="0" borderId="4" xfId="0" applyFont="1" applyBorder="1" applyAlignment="1" applyProtection="1">
      <alignment horizontal="center" vertical="center"/>
    </xf>
    <xf numFmtId="0" fontId="21" fillId="3" borderId="7" xfId="1" applyFont="1" applyFill="1" applyBorder="1" applyAlignment="1" applyProtection="1">
      <alignment horizontal="right"/>
    </xf>
    <xf numFmtId="0" fontId="21" fillId="3" borderId="8" xfId="1" applyFont="1" applyFill="1" applyBorder="1" applyAlignment="1" applyProtection="1">
      <alignment horizontal="right"/>
    </xf>
    <xf numFmtId="0" fontId="21" fillId="3" borderId="10" xfId="1" applyFont="1" applyFill="1" applyBorder="1" applyAlignment="1" applyProtection="1">
      <alignment horizontal="right"/>
    </xf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20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17" xfId="0" applyBorder="1" applyProtection="1"/>
    <xf numFmtId="0" fontId="0" fillId="0" borderId="35" xfId="0" applyBorder="1" applyProtection="1"/>
    <xf numFmtId="0" fontId="16" fillId="0" borderId="0" xfId="0" applyFont="1" applyProtection="1"/>
    <xf numFmtId="0" fontId="22" fillId="0" borderId="20" xfId="0" applyFont="1" applyBorder="1" applyAlignment="1" applyProtection="1">
      <alignment vertical="center"/>
    </xf>
    <xf numFmtId="0" fontId="0" fillId="0" borderId="0" xfId="0" applyBorder="1" applyAlignment="1" applyProtection="1"/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0" fontId="29" fillId="0" borderId="0" xfId="0" quotePrefix="1" applyFont="1" applyBorder="1" applyAlignment="1" applyProtection="1">
      <alignment horizontal="center" vertical="center"/>
    </xf>
    <xf numFmtId="0" fontId="38" fillId="0" borderId="0" xfId="0" applyFont="1" applyProtection="1"/>
    <xf numFmtId="0" fontId="39" fillId="0" borderId="0" xfId="0" applyFont="1" applyProtection="1"/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Protection="1"/>
    <xf numFmtId="0" fontId="22" fillId="0" borderId="0" xfId="0" applyFont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2" fontId="27" fillId="0" borderId="0" xfId="0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right"/>
      <protection locked="0"/>
    </xf>
    <xf numFmtId="0" fontId="9" fillId="3" borderId="33" xfId="1" applyFont="1" applyFill="1" applyBorder="1" applyAlignment="1" applyProtection="1">
      <alignment horizontal="right"/>
      <protection locked="0"/>
    </xf>
    <xf numFmtId="0" fontId="9" fillId="3" borderId="4" xfId="1" applyFont="1" applyFill="1" applyBorder="1" applyAlignment="1" applyProtection="1">
      <alignment horizontal="center"/>
      <protection locked="0"/>
    </xf>
    <xf numFmtId="0" fontId="9" fillId="3" borderId="7" xfId="1" applyFont="1" applyFill="1" applyBorder="1" applyAlignment="1" applyProtection="1">
      <alignment horizontal="right"/>
      <protection locked="0"/>
    </xf>
    <xf numFmtId="0" fontId="9" fillId="3" borderId="14" xfId="1" applyFont="1" applyFill="1" applyBorder="1" applyAlignment="1" applyProtection="1">
      <alignment horizontal="right"/>
      <protection locked="0"/>
    </xf>
    <xf numFmtId="0" fontId="9" fillId="3" borderId="36" xfId="1" applyFont="1" applyFill="1" applyBorder="1" applyAlignment="1" applyProtection="1">
      <alignment horizontal="right"/>
      <protection locked="0"/>
    </xf>
    <xf numFmtId="0" fontId="9" fillId="3" borderId="46" xfId="1" applyFont="1" applyFill="1" applyBorder="1" applyAlignment="1" applyProtection="1">
      <alignment horizontal="right"/>
      <protection locked="0"/>
    </xf>
    <xf numFmtId="0" fontId="9" fillId="3" borderId="18" xfId="1" applyFont="1" applyFill="1" applyBorder="1" applyAlignment="1" applyProtection="1">
      <alignment horizontal="right"/>
      <protection locked="0"/>
    </xf>
    <xf numFmtId="0" fontId="9" fillId="3" borderId="35" xfId="1" applyFont="1" applyFill="1" applyBorder="1" applyAlignment="1" applyProtection="1">
      <alignment horizontal="right"/>
      <protection locked="0"/>
    </xf>
    <xf numFmtId="0" fontId="9" fillId="14" borderId="79" xfId="1" applyFont="1" applyFill="1" applyBorder="1" applyAlignment="1" applyProtection="1">
      <alignment horizontal="center"/>
      <protection locked="0"/>
    </xf>
    <xf numFmtId="0" fontId="9" fillId="14" borderId="4" xfId="1" applyFont="1" applyFill="1" applyBorder="1" applyAlignment="1" applyProtection="1">
      <alignment horizontal="right"/>
      <protection locked="0"/>
    </xf>
    <xf numFmtId="0" fontId="9" fillId="14" borderId="4" xfId="1" applyFont="1" applyFill="1" applyBorder="1" applyAlignment="1" applyProtection="1">
      <alignment horizontal="center"/>
      <protection locked="0"/>
    </xf>
    <xf numFmtId="0" fontId="9" fillId="14" borderId="0" xfId="1" applyFont="1" applyFill="1" applyBorder="1" applyAlignment="1" applyProtection="1">
      <alignment horizontal="center"/>
      <protection locked="0"/>
    </xf>
    <xf numFmtId="0" fontId="9" fillId="14" borderId="7" xfId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Border="1" applyProtection="1"/>
    <xf numFmtId="0" fontId="4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11" borderId="7" xfId="0" applyFill="1" applyBorder="1" applyProtection="1"/>
    <xf numFmtId="0" fontId="0" fillId="11" borderId="84" xfId="0" applyFill="1" applyBorder="1" applyProtection="1"/>
    <xf numFmtId="0" fontId="0" fillId="11" borderId="83" xfId="0" applyFill="1" applyBorder="1" applyProtection="1"/>
    <xf numFmtId="0" fontId="0" fillId="16" borderId="46" xfId="0" applyFill="1" applyBorder="1" applyProtection="1"/>
    <xf numFmtId="0" fontId="0" fillId="16" borderId="17" xfId="0" applyFill="1" applyBorder="1" applyProtection="1"/>
    <xf numFmtId="0" fontId="0" fillId="16" borderId="77" xfId="0" applyFill="1" applyBorder="1" applyProtection="1"/>
    <xf numFmtId="0" fontId="0" fillId="16" borderId="35" xfId="0" applyFill="1" applyBorder="1" applyAlignment="1" applyProtection="1"/>
    <xf numFmtId="0" fontId="16" fillId="0" borderId="11" xfId="0" applyFont="1" applyBorder="1" applyProtection="1"/>
    <xf numFmtId="0" fontId="0" fillId="0" borderId="11" xfId="0" applyFill="1" applyBorder="1" applyProtection="1"/>
    <xf numFmtId="0" fontId="0" fillId="0" borderId="5" xfId="0" applyFill="1" applyBorder="1" applyProtection="1"/>
    <xf numFmtId="0" fontId="0" fillId="0" borderId="12" xfId="0" applyFill="1" applyBorder="1" applyProtection="1"/>
    <xf numFmtId="0" fontId="44" fillId="2" borderId="40" xfId="0" applyFont="1" applyFill="1" applyBorder="1" applyAlignment="1" applyProtection="1">
      <alignment horizontal="center" vertical="center"/>
    </xf>
    <xf numFmtId="165" fontId="0" fillId="0" borderId="0" xfId="0" applyNumberFormat="1" applyProtection="1"/>
    <xf numFmtId="2" fontId="0" fillId="0" borderId="0" xfId="0" applyNumberFormat="1" applyProtection="1"/>
    <xf numFmtId="0" fontId="6" fillId="0" borderId="13" xfId="1" applyFont="1" applyBorder="1" applyAlignment="1" applyProtection="1">
      <alignment horizontal="right"/>
    </xf>
    <xf numFmtId="0" fontId="5" fillId="0" borderId="13" xfId="1" applyFont="1" applyBorder="1" applyAlignment="1" applyProtection="1">
      <alignment horizontal="left"/>
    </xf>
    <xf numFmtId="165" fontId="19" fillId="0" borderId="13" xfId="1" applyNumberFormat="1" applyFont="1" applyBorder="1" applyAlignment="1" applyProtection="1">
      <alignment horizontal="right"/>
    </xf>
    <xf numFmtId="0" fontId="7" fillId="0" borderId="13" xfId="1" applyFont="1" applyBorder="1" applyAlignment="1" applyProtection="1"/>
    <xf numFmtId="0" fontId="7" fillId="0" borderId="13" xfId="1" applyFont="1" applyBorder="1" applyAlignment="1" applyProtection="1">
      <alignment horizontal="left"/>
    </xf>
    <xf numFmtId="2" fontId="7" fillId="0" borderId="13" xfId="1" applyNumberFormat="1" applyFont="1" applyBorder="1" applyAlignment="1" applyProtection="1">
      <alignment horizontal="center"/>
    </xf>
    <xf numFmtId="165" fontId="1" fillId="0" borderId="13" xfId="1" applyNumberFormat="1" applyBorder="1" applyProtection="1"/>
    <xf numFmtId="2" fontId="1" fillId="0" borderId="13" xfId="1" applyNumberFormat="1" applyBorder="1" applyProtection="1"/>
    <xf numFmtId="0" fontId="1" fillId="0" borderId="6" xfId="1" applyBorder="1" applyProtection="1"/>
    <xf numFmtId="0" fontId="6" fillId="0" borderId="10" xfId="1" applyFont="1" applyBorder="1" applyProtection="1"/>
    <xf numFmtId="0" fontId="3" fillId="0" borderId="10" xfId="1" applyFont="1" applyBorder="1" applyAlignment="1" applyProtection="1">
      <alignment horizontal="right"/>
    </xf>
    <xf numFmtId="0" fontId="3" fillId="0" borderId="13" xfId="1" applyFont="1" applyBorder="1" applyAlignment="1" applyProtection="1">
      <alignment horizontal="right"/>
    </xf>
    <xf numFmtId="165" fontId="12" fillId="0" borderId="13" xfId="1" applyNumberFormat="1" applyFont="1" applyBorder="1" applyAlignment="1" applyProtection="1">
      <alignment horizontal="left"/>
    </xf>
    <xf numFmtId="0" fontId="8" fillId="0" borderId="0" xfId="1" applyFont="1" applyFill="1" applyAlignment="1" applyProtection="1">
      <alignment horizontal="center" vertical="center"/>
    </xf>
    <xf numFmtId="0" fontId="15" fillId="7" borderId="4" xfId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15" fillId="13" borderId="4" xfId="1" applyFont="1" applyFill="1" applyBorder="1" applyAlignment="1" applyProtection="1">
      <alignment horizontal="center"/>
    </xf>
    <xf numFmtId="0" fontId="15" fillId="3" borderId="4" xfId="1" applyFont="1" applyFill="1" applyBorder="1" applyAlignment="1" applyProtection="1">
      <alignment horizontal="center"/>
    </xf>
    <xf numFmtId="0" fontId="15" fillId="3" borderId="5" xfId="1" applyFont="1" applyFill="1" applyBorder="1" applyAlignment="1" applyProtection="1">
      <alignment horizontal="center"/>
    </xf>
    <xf numFmtId="0" fontId="0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0" fontId="1" fillId="0" borderId="0" xfId="1" applyFill="1" applyAlignment="1" applyProtection="1">
      <alignment horizontal="center"/>
    </xf>
    <xf numFmtId="2" fontId="2" fillId="0" borderId="0" xfId="1" applyNumberFormat="1" applyFont="1" applyFill="1" applyAlignment="1" applyProtection="1">
      <alignment horizontal="center"/>
    </xf>
    <xf numFmtId="165" fontId="2" fillId="0" borderId="0" xfId="1" applyNumberFormat="1" applyFont="1" applyFill="1" applyAlignment="1" applyProtection="1">
      <alignment horizontal="center"/>
    </xf>
    <xf numFmtId="0" fontId="0" fillId="10" borderId="0" xfId="1" applyFont="1" applyFill="1" applyAlignment="1" applyProtection="1">
      <alignment horizontal="right"/>
    </xf>
    <xf numFmtId="0" fontId="3" fillId="10" borderId="0" xfId="1" applyFont="1" applyFill="1" applyAlignment="1" applyProtection="1">
      <alignment horizontal="right"/>
    </xf>
    <xf numFmtId="165" fontId="0" fillId="10" borderId="0" xfId="1" applyNumberFormat="1" applyFont="1" applyFill="1" applyAlignment="1" applyProtection="1">
      <alignment horizontal="center"/>
    </xf>
    <xf numFmtId="0" fontId="3" fillId="10" borderId="0" xfId="1" applyFont="1" applyFill="1" applyAlignment="1" applyProtection="1">
      <alignment horizontal="left"/>
    </xf>
    <xf numFmtId="0" fontId="1" fillId="10" borderId="0" xfId="1" applyFill="1" applyAlignment="1" applyProtection="1">
      <alignment horizontal="center"/>
    </xf>
    <xf numFmtId="2" fontId="12" fillId="10" borderId="0" xfId="1" applyNumberFormat="1" applyFont="1" applyFill="1" applyAlignment="1" applyProtection="1">
      <alignment horizontal="center"/>
    </xf>
    <xf numFmtId="165" fontId="12" fillId="10" borderId="0" xfId="1" applyNumberFormat="1" applyFont="1" applyFill="1" applyAlignment="1" applyProtection="1">
      <alignment horizontal="center"/>
    </xf>
    <xf numFmtId="0" fontId="12" fillId="10" borderId="0" xfId="1" applyFont="1" applyFill="1" applyAlignment="1" applyProtection="1">
      <alignment horizontal="center"/>
    </xf>
    <xf numFmtId="0" fontId="19" fillId="0" borderId="13" xfId="1" applyFont="1" applyBorder="1" applyAlignment="1" applyProtection="1">
      <alignment horizontal="right"/>
    </xf>
    <xf numFmtId="2" fontId="13" fillId="0" borderId="0" xfId="0" applyNumberFormat="1" applyFont="1" applyProtection="1"/>
    <xf numFmtId="165" fontId="13" fillId="0" borderId="0" xfId="0" applyNumberFormat="1" applyFont="1" applyProtection="1"/>
    <xf numFmtId="0" fontId="13" fillId="0" borderId="0" xfId="0" applyFont="1" applyProtection="1"/>
    <xf numFmtId="0" fontId="42" fillId="0" borderId="0" xfId="0" applyFont="1" applyFill="1" applyAlignment="1" applyProtection="1">
      <alignment horizontal="left" vertical="center"/>
    </xf>
    <xf numFmtId="0" fontId="39" fillId="0" borderId="0" xfId="0" applyFont="1" applyFill="1" applyProtection="1"/>
    <xf numFmtId="0" fontId="37" fillId="0" borderId="0" xfId="0" applyFont="1" applyProtection="1"/>
    <xf numFmtId="0" fontId="45" fillId="0" borderId="0" xfId="0" applyFont="1" applyProtection="1"/>
    <xf numFmtId="0" fontId="46" fillId="0" borderId="0" xfId="0" applyFont="1" applyProtection="1"/>
    <xf numFmtId="0" fontId="15" fillId="13" borderId="7" xfId="1" applyFont="1" applyFill="1" applyBorder="1" applyAlignment="1" applyProtection="1">
      <alignment horizontal="center" vertical="center"/>
    </xf>
    <xf numFmtId="0" fontId="15" fillId="13" borderId="5" xfId="1" applyFont="1" applyFill="1" applyBorder="1" applyAlignment="1" applyProtection="1">
      <alignment horizontal="center"/>
    </xf>
    <xf numFmtId="0" fontId="47" fillId="0" borderId="0" xfId="0" applyFont="1" applyProtection="1"/>
    <xf numFmtId="0" fontId="48" fillId="0" borderId="0" xfId="0" applyFont="1" applyProtection="1"/>
    <xf numFmtId="0" fontId="49" fillId="2" borderId="2" xfId="1" applyFont="1" applyFill="1" applyBorder="1" applyProtection="1"/>
    <xf numFmtId="0" fontId="50" fillId="12" borderId="13" xfId="1" applyFont="1" applyFill="1" applyBorder="1" applyAlignment="1" applyProtection="1">
      <alignment horizontal="right"/>
    </xf>
    <xf numFmtId="164" fontId="43" fillId="12" borderId="13" xfId="1" applyNumberFormat="1" applyFont="1" applyFill="1" applyBorder="1" applyAlignment="1" applyProtection="1">
      <alignment horizontal="center" vertical="center"/>
    </xf>
    <xf numFmtId="165" fontId="43" fillId="12" borderId="13" xfId="1" applyNumberFormat="1" applyFont="1" applyFill="1" applyBorder="1" applyAlignment="1" applyProtection="1">
      <alignment horizontal="right"/>
    </xf>
    <xf numFmtId="0" fontId="43" fillId="12" borderId="6" xfId="1" applyFont="1" applyFill="1" applyBorder="1" applyAlignment="1" applyProtection="1">
      <alignment horizontal="left"/>
    </xf>
    <xf numFmtId="2" fontId="43" fillId="2" borderId="13" xfId="1" applyNumberFormat="1" applyFont="1" applyFill="1" applyBorder="1" applyAlignment="1" applyProtection="1">
      <alignment horizontal="center" vertical="center"/>
    </xf>
    <xf numFmtId="165" fontId="43" fillId="12" borderId="6" xfId="1" applyNumberFormat="1" applyFont="1" applyFill="1" applyBorder="1" applyAlignment="1" applyProtection="1">
      <alignment horizontal="center" vertical="center"/>
    </xf>
    <xf numFmtId="2" fontId="43" fillId="12" borderId="6" xfId="1" applyNumberFormat="1" applyFont="1" applyFill="1" applyBorder="1" applyAlignment="1" applyProtection="1">
      <alignment horizontal="center" vertical="center"/>
    </xf>
    <xf numFmtId="0" fontId="43" fillId="12" borderId="6" xfId="1" applyFont="1" applyFill="1" applyBorder="1" applyAlignment="1" applyProtection="1">
      <alignment horizontal="center" vertical="center"/>
    </xf>
    <xf numFmtId="0" fontId="48" fillId="0" borderId="0" xfId="0" applyFont="1" applyFill="1" applyProtection="1"/>
    <xf numFmtId="0" fontId="43" fillId="0" borderId="0" xfId="1" applyFont="1" applyFill="1" applyAlignment="1" applyProtection="1">
      <alignment horizontal="center"/>
    </xf>
    <xf numFmtId="0" fontId="18" fillId="6" borderId="41" xfId="0" applyFont="1" applyFill="1" applyBorder="1" applyAlignment="1" applyProtection="1">
      <alignment horizontal="center" vertical="center"/>
    </xf>
    <xf numFmtId="0" fontId="18" fillId="6" borderId="47" xfId="0" applyFont="1" applyFill="1" applyBorder="1" applyAlignment="1" applyProtection="1">
      <alignment horizontal="center" vertical="center"/>
    </xf>
    <xf numFmtId="0" fontId="44" fillId="2" borderId="55" xfId="0" applyFont="1" applyFill="1" applyBorder="1" applyAlignment="1" applyProtection="1">
      <alignment horizontal="center"/>
    </xf>
    <xf numFmtId="164" fontId="44" fillId="2" borderId="44" xfId="0" applyNumberFormat="1" applyFont="1" applyFill="1" applyBorder="1" applyAlignment="1" applyProtection="1">
      <alignment horizontal="center"/>
    </xf>
    <xf numFmtId="164" fontId="44" fillId="2" borderId="76" xfId="0" applyNumberFormat="1" applyFont="1" applyFill="1" applyBorder="1" applyAlignment="1" applyProtection="1">
      <alignment horizontal="center"/>
    </xf>
    <xf numFmtId="164" fontId="44" fillId="2" borderId="47" xfId="0" applyNumberFormat="1" applyFont="1" applyFill="1" applyBorder="1" applyAlignment="1" applyProtection="1">
      <alignment horizontal="center"/>
    </xf>
    <xf numFmtId="0" fontId="44" fillId="2" borderId="40" xfId="0" applyFont="1" applyFill="1" applyBorder="1" applyAlignment="1" applyProtection="1">
      <alignment horizontal="center"/>
    </xf>
    <xf numFmtId="164" fontId="44" fillId="2" borderId="36" xfId="0" applyNumberFormat="1" applyFont="1" applyFill="1" applyBorder="1" applyAlignment="1" applyProtection="1">
      <alignment horizontal="center"/>
    </xf>
    <xf numFmtId="164" fontId="44" fillId="2" borderId="4" xfId="0" applyNumberFormat="1" applyFont="1" applyFill="1" applyBorder="1" applyAlignment="1" applyProtection="1">
      <alignment horizontal="center"/>
    </xf>
    <xf numFmtId="164" fontId="44" fillId="2" borderId="33" xfId="0" applyNumberFormat="1" applyFont="1" applyFill="1" applyBorder="1" applyAlignment="1" applyProtection="1">
      <alignment horizontal="center"/>
    </xf>
    <xf numFmtId="0" fontId="44" fillId="2" borderId="47" xfId="0" applyFont="1" applyFill="1" applyBorder="1" applyAlignment="1" applyProtection="1">
      <alignment horizontal="center" vertical="center"/>
    </xf>
    <xf numFmtId="2" fontId="9" fillId="4" borderId="44" xfId="0" applyNumberFormat="1" applyFont="1" applyFill="1" applyBorder="1" applyAlignment="1" applyProtection="1">
      <alignment horizontal="center" vertical="center"/>
      <protection locked="0"/>
    </xf>
    <xf numFmtId="1" fontId="9" fillId="4" borderId="47" xfId="0" applyNumberFormat="1" applyFont="1" applyFill="1" applyBorder="1" applyAlignment="1" applyProtection="1">
      <alignment horizontal="center" vertical="center"/>
      <protection locked="0"/>
    </xf>
    <xf numFmtId="165" fontId="9" fillId="4" borderId="21" xfId="0" applyNumberFormat="1" applyFont="1" applyFill="1" applyBorder="1" applyProtection="1"/>
    <xf numFmtId="2" fontId="9" fillId="4" borderId="45" xfId="0" applyNumberFormat="1" applyFont="1" applyFill="1" applyBorder="1" applyAlignment="1" applyProtection="1">
      <alignment horizontal="right"/>
    </xf>
    <xf numFmtId="2" fontId="9" fillId="4" borderId="8" xfId="0" applyNumberFormat="1" applyFont="1" applyFill="1" applyBorder="1" applyAlignment="1" applyProtection="1">
      <alignment horizontal="right"/>
    </xf>
    <xf numFmtId="2" fontId="9" fillId="4" borderId="15" xfId="0" applyNumberFormat="1" applyFont="1" applyFill="1" applyBorder="1" applyAlignment="1" applyProtection="1">
      <alignment horizontal="right"/>
    </xf>
    <xf numFmtId="165" fontId="9" fillId="4" borderId="60" xfId="0" applyNumberFormat="1" applyFont="1" applyFill="1" applyBorder="1" applyProtection="1"/>
    <xf numFmtId="2" fontId="9" fillId="4" borderId="37" xfId="0" applyNumberFormat="1" applyFont="1" applyFill="1" applyBorder="1" applyAlignment="1" applyProtection="1">
      <alignment horizontal="right"/>
    </xf>
    <xf numFmtId="2" fontId="9" fillId="4" borderId="2" xfId="0" applyNumberFormat="1" applyFont="1" applyFill="1" applyBorder="1" applyAlignment="1" applyProtection="1">
      <alignment horizontal="right"/>
    </xf>
    <xf numFmtId="2" fontId="9" fillId="4" borderId="38" xfId="0" applyNumberFormat="1" applyFont="1" applyFill="1" applyBorder="1" applyAlignment="1" applyProtection="1">
      <alignment horizontal="right"/>
    </xf>
    <xf numFmtId="165" fontId="9" fillId="4" borderId="61" xfId="0" applyNumberFormat="1" applyFont="1" applyFill="1" applyBorder="1" applyProtection="1"/>
    <xf numFmtId="2" fontId="9" fillId="4" borderId="39" xfId="0" applyNumberFormat="1" applyFont="1" applyFill="1" applyBorder="1" applyAlignment="1" applyProtection="1">
      <alignment horizontal="right"/>
    </xf>
    <xf numFmtId="2" fontId="9" fillId="4" borderId="58" xfId="0" applyNumberFormat="1" applyFont="1" applyFill="1" applyBorder="1" applyAlignment="1" applyProtection="1">
      <alignment horizontal="right"/>
    </xf>
    <xf numFmtId="2" fontId="9" fillId="4" borderId="16" xfId="0" applyNumberFormat="1" applyFont="1" applyFill="1" applyBorder="1" applyAlignment="1" applyProtection="1">
      <alignment horizontal="right"/>
    </xf>
    <xf numFmtId="2" fontId="9" fillId="4" borderId="56" xfId="0" applyNumberFormat="1" applyFont="1" applyFill="1" applyBorder="1" applyAlignment="1" applyProtection="1">
      <alignment horizontal="right"/>
    </xf>
    <xf numFmtId="2" fontId="9" fillId="4" borderId="57" xfId="0" applyNumberFormat="1" applyFont="1" applyFill="1" applyBorder="1" applyAlignment="1" applyProtection="1">
      <alignment horizontal="right"/>
    </xf>
    <xf numFmtId="2" fontId="9" fillId="4" borderId="49" xfId="0" applyNumberFormat="1" applyFont="1" applyFill="1" applyBorder="1" applyAlignment="1" applyProtection="1">
      <alignment horizontal="right"/>
    </xf>
    <xf numFmtId="1" fontId="51" fillId="8" borderId="48" xfId="0" applyNumberFormat="1" applyFont="1" applyFill="1" applyBorder="1" applyAlignment="1" applyProtection="1">
      <alignment horizontal="center" vertical="center"/>
    </xf>
    <xf numFmtId="0" fontId="1" fillId="0" borderId="0" xfId="1" applyBorder="1" applyProtection="1"/>
    <xf numFmtId="0" fontId="1" fillId="0" borderId="0" xfId="1" applyFill="1" applyBorder="1" applyProtection="1"/>
    <xf numFmtId="0" fontId="43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/>
    </xf>
    <xf numFmtId="49" fontId="20" fillId="0" borderId="0" xfId="1" applyNumberFormat="1" applyFont="1" applyFill="1" applyBorder="1" applyAlignment="1" applyProtection="1">
      <alignment horizontal="left"/>
    </xf>
    <xf numFmtId="0" fontId="12" fillId="0" borderId="0" xfId="1" applyFont="1" applyFill="1" applyAlignment="1" applyProtection="1">
      <alignment horizontal="center"/>
    </xf>
    <xf numFmtId="0" fontId="13" fillId="0" borderId="0" xfId="0" applyFont="1" applyFill="1" applyProtection="1"/>
    <xf numFmtId="0" fontId="13" fillId="0" borderId="99" xfId="0" applyFont="1" applyBorder="1" applyProtection="1"/>
    <xf numFmtId="0" fontId="20" fillId="0" borderId="0" xfId="0" applyFont="1" applyProtection="1"/>
    <xf numFmtId="0" fontId="43" fillId="12" borderId="2" xfId="1" applyFont="1" applyFill="1" applyBorder="1" applyAlignment="1" applyProtection="1">
      <alignment horizontal="center" vertical="center"/>
    </xf>
    <xf numFmtId="0" fontId="15" fillId="13" borderId="7" xfId="1" applyFont="1" applyFill="1" applyBorder="1" applyAlignment="1" applyProtection="1">
      <alignment horizontal="center"/>
    </xf>
    <xf numFmtId="0" fontId="15" fillId="3" borderId="7" xfId="1" applyFont="1" applyFill="1" applyBorder="1" applyAlignment="1" applyProtection="1">
      <alignment horizontal="center"/>
    </xf>
    <xf numFmtId="0" fontId="43" fillId="12" borderId="9" xfId="1" applyFont="1" applyFill="1" applyBorder="1" applyAlignment="1" applyProtection="1">
      <alignment horizontal="center" vertical="center"/>
    </xf>
    <xf numFmtId="49" fontId="20" fillId="3" borderId="8" xfId="1" applyNumberFormat="1" applyFont="1" applyFill="1" applyBorder="1" applyAlignment="1" applyProtection="1">
      <alignment horizontal="left"/>
    </xf>
    <xf numFmtId="0" fontId="13" fillId="0" borderId="0" xfId="0" applyFont="1" applyBorder="1" applyProtection="1"/>
    <xf numFmtId="0" fontId="20" fillId="0" borderId="0" xfId="0" applyFont="1" applyFill="1" applyBorder="1" applyProtection="1"/>
    <xf numFmtId="0" fontId="0" fillId="0" borderId="0" xfId="0" applyFill="1" applyAlignment="1" applyProtection="1">
      <alignment horizontal="center"/>
    </xf>
    <xf numFmtId="1" fontId="15" fillId="7" borderId="7" xfId="1" applyNumberFormat="1" applyFont="1" applyFill="1" applyBorder="1" applyAlignment="1" applyProtection="1">
      <alignment horizontal="center" vertical="center"/>
    </xf>
    <xf numFmtId="1" fontId="15" fillId="13" borderId="7" xfId="1" applyNumberFormat="1" applyFont="1" applyFill="1" applyBorder="1" applyAlignment="1" applyProtection="1">
      <alignment horizontal="center"/>
    </xf>
    <xf numFmtId="1" fontId="15" fillId="3" borderId="7" xfId="1" applyNumberFormat="1" applyFont="1" applyFill="1" applyBorder="1" applyAlignment="1" applyProtection="1">
      <alignment horizontal="center"/>
    </xf>
    <xf numFmtId="1" fontId="20" fillId="3" borderId="8" xfId="1" applyNumberFormat="1" applyFont="1" applyFill="1" applyBorder="1" applyAlignment="1" applyProtection="1">
      <alignment horizontal="left"/>
    </xf>
    <xf numFmtId="1" fontId="15" fillId="7" borderId="7" xfId="1" applyNumberFormat="1" applyFont="1" applyFill="1" applyBorder="1" applyAlignment="1" applyProtection="1">
      <alignment horizontal="center"/>
    </xf>
    <xf numFmtId="165" fontId="0" fillId="0" borderId="0" xfId="0" applyNumberFormat="1" applyFill="1" applyProtection="1"/>
    <xf numFmtId="165" fontId="1" fillId="0" borderId="0" xfId="1" applyNumberFormat="1" applyBorder="1" applyProtection="1"/>
    <xf numFmtId="165" fontId="43" fillId="12" borderId="9" xfId="1" applyNumberFormat="1" applyFont="1" applyFill="1" applyBorder="1" applyAlignment="1" applyProtection="1">
      <alignment horizontal="center" vertical="center"/>
    </xf>
    <xf numFmtId="165" fontId="15" fillId="7" borderId="7" xfId="1" applyNumberFormat="1" applyFont="1" applyFill="1" applyBorder="1" applyAlignment="1" applyProtection="1">
      <alignment horizontal="center" vertical="center"/>
    </xf>
    <xf numFmtId="165" fontId="15" fillId="3" borderId="7" xfId="1" applyNumberFormat="1" applyFont="1" applyFill="1" applyBorder="1" applyAlignment="1" applyProtection="1">
      <alignment horizontal="center"/>
    </xf>
    <xf numFmtId="165" fontId="20" fillId="3" borderId="8" xfId="1" applyNumberFormat="1" applyFont="1" applyFill="1" applyBorder="1" applyAlignment="1" applyProtection="1">
      <alignment horizontal="left"/>
    </xf>
    <xf numFmtId="165" fontId="43" fillId="12" borderId="2" xfId="1" applyNumberFormat="1" applyFont="1" applyFill="1" applyBorder="1" applyAlignment="1" applyProtection="1">
      <alignment horizontal="center" vertical="center"/>
    </xf>
    <xf numFmtId="165" fontId="13" fillId="0" borderId="99" xfId="0" applyNumberFormat="1" applyFont="1" applyBorder="1" applyProtection="1"/>
    <xf numFmtId="165" fontId="20" fillId="0" borderId="0" xfId="0" applyNumberFormat="1" applyFont="1" applyProtection="1"/>
    <xf numFmtId="165" fontId="7" fillId="0" borderId="13" xfId="1" applyNumberFormat="1" applyFont="1" applyBorder="1" applyAlignment="1" applyProtection="1">
      <alignment horizontal="center"/>
    </xf>
    <xf numFmtId="165" fontId="43" fillId="2" borderId="13" xfId="1" applyNumberFormat="1" applyFont="1" applyFill="1" applyBorder="1" applyAlignment="1" applyProtection="1">
      <alignment horizontal="center"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15" fillId="13" borderId="7" xfId="1" applyNumberFormat="1" applyFont="1" applyFill="1" applyBorder="1" applyAlignment="1" applyProtection="1">
      <alignment horizontal="center"/>
    </xf>
    <xf numFmtId="10" fontId="15" fillId="13" borderId="7" xfId="1" applyNumberFormat="1" applyFont="1" applyFill="1" applyBorder="1" applyAlignment="1" applyProtection="1">
      <alignment horizontal="center"/>
    </xf>
    <xf numFmtId="1" fontId="15" fillId="13" borderId="7" xfId="1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Protection="1"/>
    <xf numFmtId="2" fontId="0" fillId="0" borderId="0" xfId="0" applyNumberFormat="1" applyFill="1" applyBorder="1" applyProtection="1"/>
    <xf numFmtId="165" fontId="47" fillId="0" borderId="0" xfId="0" applyNumberFormat="1" applyFont="1" applyProtection="1"/>
    <xf numFmtId="2" fontId="47" fillId="0" borderId="0" xfId="0" applyNumberFormat="1" applyFont="1" applyProtection="1"/>
    <xf numFmtId="0" fontId="47" fillId="0" borderId="0" xfId="0" applyFont="1" applyAlignment="1" applyProtection="1">
      <alignment horizontal="center"/>
    </xf>
    <xf numFmtId="0" fontId="47" fillId="0" borderId="0" xfId="0" applyFont="1" applyFill="1" applyProtection="1"/>
    <xf numFmtId="0" fontId="52" fillId="15" borderId="0" xfId="0" applyFont="1" applyFill="1" applyProtection="1"/>
    <xf numFmtId="165" fontId="52" fillId="15" borderId="0" xfId="0" applyNumberFormat="1" applyFont="1" applyFill="1" applyAlignment="1" applyProtection="1">
      <alignment horizontal="center"/>
    </xf>
    <xf numFmtId="0" fontId="52" fillId="15" borderId="0" xfId="0" applyFont="1" applyFill="1" applyAlignment="1" applyProtection="1">
      <alignment horizontal="center"/>
    </xf>
    <xf numFmtId="0" fontId="20" fillId="15" borderId="0" xfId="0" applyFont="1" applyFill="1" applyProtection="1"/>
    <xf numFmtId="165" fontId="20" fillId="15" borderId="0" xfId="0" applyNumberFormat="1" applyFont="1" applyFill="1" applyAlignment="1" applyProtection="1">
      <alignment horizontal="center"/>
    </xf>
    <xf numFmtId="0" fontId="20" fillId="15" borderId="0" xfId="0" applyFont="1" applyFill="1" applyAlignment="1" applyProtection="1">
      <alignment horizontal="center"/>
    </xf>
    <xf numFmtId="165" fontId="20" fillId="15" borderId="0" xfId="0" applyNumberFormat="1" applyFont="1" applyFill="1" applyProtection="1"/>
    <xf numFmtId="1" fontId="20" fillId="15" borderId="0" xfId="0" applyNumberFormat="1" applyFont="1" applyFill="1" applyAlignment="1" applyProtection="1">
      <alignment horizontal="center"/>
    </xf>
    <xf numFmtId="1" fontId="52" fillId="15" borderId="0" xfId="0" applyNumberFormat="1" applyFont="1" applyFill="1" applyAlignment="1" applyProtection="1">
      <alignment horizontal="center"/>
    </xf>
    <xf numFmtId="0" fontId="0" fillId="15" borderId="0" xfId="0" applyFill="1" applyProtection="1"/>
    <xf numFmtId="0" fontId="9" fillId="11" borderId="79" xfId="1" applyFont="1" applyFill="1" applyBorder="1" applyAlignment="1" applyProtection="1">
      <alignment horizontal="center"/>
    </xf>
    <xf numFmtId="0" fontId="9" fillId="11" borderId="79" xfId="1" applyFont="1" applyFill="1" applyBorder="1" applyAlignment="1" applyProtection="1">
      <alignment horizontal="right"/>
    </xf>
    <xf numFmtId="0" fontId="9" fillId="11" borderId="32" xfId="1" applyFont="1" applyFill="1" applyBorder="1" applyAlignment="1" applyProtection="1">
      <alignment horizontal="right"/>
    </xf>
    <xf numFmtId="0" fontId="9" fillId="11" borderId="4" xfId="1" applyFont="1" applyFill="1" applyBorder="1" applyAlignment="1" applyProtection="1">
      <alignment horizontal="center"/>
    </xf>
    <xf numFmtId="0" fontId="9" fillId="11" borderId="4" xfId="1" applyFont="1" applyFill="1" applyBorder="1" applyAlignment="1" applyProtection="1">
      <alignment horizontal="right"/>
    </xf>
    <xf numFmtId="0" fontId="9" fillId="11" borderId="33" xfId="1" applyFont="1" applyFill="1" applyBorder="1" applyAlignment="1" applyProtection="1">
      <alignment horizontal="right"/>
    </xf>
    <xf numFmtId="0" fontId="9" fillId="11" borderId="82" xfId="1" applyFont="1" applyFill="1" applyBorder="1" applyAlignment="1" applyProtection="1">
      <alignment horizontal="center"/>
    </xf>
    <xf numFmtId="0" fontId="9" fillId="11" borderId="84" xfId="1" applyFont="1" applyFill="1" applyBorder="1" applyAlignment="1" applyProtection="1">
      <alignment horizontal="right"/>
    </xf>
    <xf numFmtId="0" fontId="9" fillId="11" borderId="85" xfId="1" applyFont="1" applyFill="1" applyBorder="1" applyAlignment="1" applyProtection="1">
      <alignment horizontal="right"/>
    </xf>
    <xf numFmtId="0" fontId="9" fillId="17" borderId="87" xfId="1" applyFont="1" applyFill="1" applyBorder="1" applyAlignment="1" applyProtection="1">
      <alignment horizontal="center"/>
    </xf>
    <xf numFmtId="0" fontId="9" fillId="17" borderId="91" xfId="1" applyFont="1" applyFill="1" applyBorder="1" applyAlignment="1" applyProtection="1">
      <alignment horizontal="center"/>
    </xf>
    <xf numFmtId="0" fontId="9" fillId="17" borderId="87" xfId="1" applyFont="1" applyFill="1" applyBorder="1" applyAlignment="1" applyProtection="1">
      <alignment horizontal="right"/>
    </xf>
    <xf numFmtId="0" fontId="9" fillId="17" borderId="88" xfId="1" applyFont="1" applyFill="1" applyBorder="1" applyAlignment="1" applyProtection="1">
      <alignment horizontal="right"/>
    </xf>
    <xf numFmtId="0" fontId="9" fillId="17" borderId="4" xfId="1" applyFont="1" applyFill="1" applyBorder="1" applyAlignment="1" applyProtection="1">
      <alignment horizontal="center"/>
    </xf>
    <xf numFmtId="0" fontId="9" fillId="17" borderId="7" xfId="1" applyFont="1" applyFill="1" applyBorder="1" applyAlignment="1" applyProtection="1">
      <alignment horizontal="right"/>
    </xf>
    <xf numFmtId="0" fontId="9" fillId="17" borderId="14" xfId="1" applyFont="1" applyFill="1" applyBorder="1" applyAlignment="1" applyProtection="1">
      <alignment horizontal="right"/>
    </xf>
    <xf numFmtId="0" fontId="9" fillId="17" borderId="82" xfId="1" applyFont="1" applyFill="1" applyBorder="1" applyAlignment="1" applyProtection="1">
      <alignment horizontal="center"/>
    </xf>
    <xf numFmtId="0" fontId="9" fillId="17" borderId="82" xfId="1" applyFont="1" applyFill="1" applyBorder="1" applyAlignment="1" applyProtection="1">
      <alignment horizontal="right"/>
    </xf>
    <xf numFmtId="0" fontId="9" fillId="17" borderId="89" xfId="1" applyFont="1" applyFill="1" applyBorder="1" applyAlignment="1" applyProtection="1">
      <alignment horizontal="right"/>
    </xf>
    <xf numFmtId="0" fontId="9" fillId="16" borderId="4" xfId="1" applyFont="1" applyFill="1" applyBorder="1" applyAlignment="1" applyProtection="1">
      <alignment horizontal="center"/>
    </xf>
    <xf numFmtId="0" fontId="9" fillId="16" borderId="4" xfId="1" applyFont="1" applyFill="1" applyBorder="1" applyAlignment="1" applyProtection="1">
      <alignment horizontal="right"/>
    </xf>
    <xf numFmtId="0" fontId="9" fillId="16" borderId="33" xfId="1" applyFont="1" applyFill="1" applyBorder="1" applyAlignment="1" applyProtection="1">
      <alignment horizontal="right"/>
    </xf>
    <xf numFmtId="0" fontId="9" fillId="16" borderId="7" xfId="1" applyFont="1" applyFill="1" applyBorder="1" applyAlignment="1" applyProtection="1">
      <alignment horizontal="right"/>
    </xf>
    <xf numFmtId="0" fontId="9" fillId="16" borderId="14" xfId="1" applyFont="1" applyFill="1" applyBorder="1" applyAlignment="1" applyProtection="1">
      <alignment horizontal="right"/>
    </xf>
    <xf numFmtId="0" fontId="9" fillId="16" borderId="18" xfId="1" applyFont="1" applyFill="1" applyBorder="1" applyAlignment="1" applyProtection="1">
      <alignment horizontal="center"/>
    </xf>
    <xf numFmtId="0" fontId="9" fillId="16" borderId="90" xfId="1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Protection="1"/>
    <xf numFmtId="3" fontId="32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66" fontId="3" fillId="0" borderId="13" xfId="1" applyNumberFormat="1" applyFont="1" applyBorder="1" applyAlignment="1" applyProtection="1">
      <alignment horizontal="left"/>
      <protection locked="0"/>
    </xf>
    <xf numFmtId="49" fontId="20" fillId="7" borderId="23" xfId="1" applyNumberFormat="1" applyFont="1" applyFill="1" applyBorder="1" applyAlignment="1" applyProtection="1">
      <alignment horizontal="right"/>
      <protection locked="0"/>
    </xf>
    <xf numFmtId="0" fontId="20" fillId="7" borderId="12" xfId="1" applyNumberFormat="1" applyFont="1" applyFill="1" applyBorder="1" applyAlignment="1" applyProtection="1">
      <alignment horizontal="right"/>
      <protection locked="0"/>
    </xf>
    <xf numFmtId="165" fontId="21" fillId="7" borderId="12" xfId="1" applyNumberFormat="1" applyFont="1" applyFill="1" applyBorder="1" applyAlignment="1" applyProtection="1">
      <alignment horizontal="center"/>
      <protection locked="0"/>
    </xf>
    <xf numFmtId="0" fontId="20" fillId="7" borderId="12" xfId="1" applyFont="1" applyFill="1" applyBorder="1" applyAlignment="1" applyProtection="1">
      <alignment horizontal="left"/>
      <protection locked="0"/>
    </xf>
    <xf numFmtId="49" fontId="21" fillId="7" borderId="3" xfId="1" applyNumberFormat="1" applyFont="1" applyFill="1" applyBorder="1" applyAlignment="1" applyProtection="1">
      <alignment horizontal="center"/>
      <protection locked="0"/>
    </xf>
    <xf numFmtId="165" fontId="15" fillId="3" borderId="24" xfId="1" applyNumberFormat="1" applyFont="1" applyFill="1" applyBorder="1" applyAlignment="1" applyProtection="1">
      <alignment horizontal="center"/>
      <protection locked="0"/>
    </xf>
    <xf numFmtId="165" fontId="15" fillId="3" borderId="3" xfId="1" applyNumberFormat="1" applyFont="1" applyFill="1" applyBorder="1" applyAlignment="1" applyProtection="1">
      <alignment horizontal="center"/>
      <protection locked="0"/>
    </xf>
    <xf numFmtId="49" fontId="20" fillId="7" borderId="1" xfId="1" applyNumberFormat="1" applyFont="1" applyFill="1" applyBorder="1" applyAlignment="1" applyProtection="1">
      <alignment horizontal="right"/>
      <protection locked="0"/>
    </xf>
    <xf numFmtId="0" fontId="20" fillId="7" borderId="0" xfId="1" applyFont="1" applyFill="1" applyBorder="1" applyAlignment="1" applyProtection="1">
      <alignment horizontal="right"/>
      <protection locked="0"/>
    </xf>
    <xf numFmtId="165" fontId="21" fillId="7" borderId="0" xfId="1" applyNumberFormat="1" applyFont="1" applyFill="1" applyBorder="1" applyAlignment="1" applyProtection="1">
      <alignment horizontal="center"/>
      <protection locked="0"/>
    </xf>
    <xf numFmtId="0" fontId="20" fillId="7" borderId="0" xfId="1" applyFont="1" applyFill="1" applyBorder="1" applyAlignment="1" applyProtection="1">
      <alignment horizontal="left"/>
      <protection locked="0"/>
    </xf>
    <xf numFmtId="49" fontId="21" fillId="7" borderId="4" xfId="1" applyNumberFormat="1" applyFont="1" applyFill="1" applyBorder="1" applyAlignment="1" applyProtection="1">
      <alignment horizontal="center"/>
      <protection locked="0"/>
    </xf>
    <xf numFmtId="165" fontId="15" fillId="3" borderId="25" xfId="1" applyNumberFormat="1" applyFont="1" applyFill="1" applyBorder="1" applyAlignment="1" applyProtection="1">
      <alignment horizontal="center"/>
      <protection locked="0"/>
    </xf>
    <xf numFmtId="165" fontId="15" fillId="3" borderId="4" xfId="1" applyNumberFormat="1" applyFont="1" applyFill="1" applyBorder="1" applyAlignment="1" applyProtection="1">
      <alignment horizontal="center"/>
      <protection locked="0"/>
    </xf>
    <xf numFmtId="49" fontId="20" fillId="0" borderId="1" xfId="1" applyNumberFormat="1" applyFont="1" applyFill="1" applyBorder="1" applyAlignment="1" applyProtection="1">
      <alignment horizontal="right"/>
      <protection locked="0"/>
    </xf>
    <xf numFmtId="0" fontId="20" fillId="10" borderId="0" xfId="1" applyFont="1" applyFill="1" applyBorder="1" applyAlignment="1" applyProtection="1">
      <alignment horizontal="right"/>
      <protection locked="0"/>
    </xf>
    <xf numFmtId="165" fontId="21" fillId="10" borderId="0" xfId="1" applyNumberFormat="1" applyFont="1" applyFill="1" applyBorder="1" applyAlignment="1" applyProtection="1">
      <alignment horizontal="center"/>
      <protection locked="0"/>
    </xf>
    <xf numFmtId="0" fontId="20" fillId="10" borderId="0" xfId="1" applyFont="1" applyFill="1" applyBorder="1" applyAlignment="1" applyProtection="1">
      <alignment horizontal="left"/>
      <protection locked="0"/>
    </xf>
    <xf numFmtId="49" fontId="21" fillId="0" borderId="4" xfId="1" applyNumberFormat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right"/>
      <protection locked="0"/>
    </xf>
    <xf numFmtId="165" fontId="21" fillId="0" borderId="0" xfId="1" applyNumberFormat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left"/>
      <protection locked="0"/>
    </xf>
    <xf numFmtId="49" fontId="20" fillId="0" borderId="1" xfId="1" applyNumberFormat="1" applyFont="1" applyBorder="1" applyAlignment="1" applyProtection="1">
      <alignment horizontal="right"/>
      <protection locked="0"/>
    </xf>
    <xf numFmtId="0" fontId="20" fillId="0" borderId="0" xfId="1" applyFont="1" applyBorder="1" applyAlignment="1" applyProtection="1">
      <alignment horizontal="right"/>
      <protection locked="0"/>
    </xf>
    <xf numFmtId="165" fontId="21" fillId="0" borderId="0" xfId="1" applyNumberFormat="1" applyFont="1" applyBorder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left"/>
      <protection locked="0"/>
    </xf>
    <xf numFmtId="49" fontId="21" fillId="0" borderId="4" xfId="1" applyNumberFormat="1" applyFont="1" applyBorder="1" applyAlignment="1" applyProtection="1">
      <alignment horizontal="center"/>
      <protection locked="0"/>
    </xf>
    <xf numFmtId="49" fontId="20" fillId="0" borderId="22" xfId="1" applyNumberFormat="1" applyFont="1" applyFill="1" applyBorder="1" applyAlignment="1" applyProtection="1">
      <alignment horizontal="right"/>
      <protection locked="0"/>
    </xf>
    <xf numFmtId="0" fontId="20" fillId="0" borderId="11" xfId="1" applyFont="1" applyFill="1" applyBorder="1" applyAlignment="1" applyProtection="1">
      <alignment horizontal="right"/>
      <protection locked="0"/>
    </xf>
    <xf numFmtId="165" fontId="21" fillId="0" borderId="11" xfId="1" applyNumberFormat="1" applyFont="1" applyFill="1" applyBorder="1" applyAlignment="1" applyProtection="1">
      <alignment horizontal="center"/>
      <protection locked="0"/>
    </xf>
    <xf numFmtId="0" fontId="20" fillId="0" borderId="11" xfId="1" applyFont="1" applyFill="1" applyBorder="1" applyAlignment="1" applyProtection="1">
      <alignment horizontal="left"/>
      <protection locked="0"/>
    </xf>
    <xf numFmtId="49" fontId="21" fillId="0" borderId="5" xfId="1" applyNumberFormat="1" applyFont="1" applyFill="1" applyBorder="1" applyAlignment="1" applyProtection="1">
      <alignment horizontal="center"/>
      <protection locked="0"/>
    </xf>
    <xf numFmtId="165" fontId="15" fillId="3" borderId="26" xfId="1" applyNumberFormat="1" applyFont="1" applyFill="1" applyBorder="1" applyAlignment="1" applyProtection="1">
      <alignment horizontal="center"/>
      <protection locked="0"/>
    </xf>
    <xf numFmtId="165" fontId="15" fillId="3" borderId="5" xfId="1" applyNumberFormat="1" applyFont="1" applyFill="1" applyBorder="1" applyAlignment="1" applyProtection="1">
      <alignment horizontal="center"/>
      <protection locked="0"/>
    </xf>
    <xf numFmtId="0" fontId="20" fillId="7" borderId="12" xfId="1" applyFont="1" applyFill="1" applyBorder="1" applyAlignment="1" applyProtection="1">
      <alignment horizontal="right"/>
      <protection locked="0"/>
    </xf>
    <xf numFmtId="49" fontId="20" fillId="10" borderId="1" xfId="1" applyNumberFormat="1" applyFont="1" applyFill="1" applyBorder="1" applyAlignment="1" applyProtection="1">
      <alignment horizontal="right"/>
      <protection locked="0"/>
    </xf>
    <xf numFmtId="49" fontId="21" fillId="10" borderId="4" xfId="1" applyNumberFormat="1" applyFont="1" applyFill="1" applyBorder="1" applyAlignment="1" applyProtection="1">
      <alignment horizontal="center"/>
      <protection locked="0"/>
    </xf>
    <xf numFmtId="165" fontId="15" fillId="3" borderId="78" xfId="1" applyNumberFormat="1" applyFont="1" applyFill="1" applyBorder="1" applyAlignment="1" applyProtection="1">
      <alignment horizontal="center"/>
      <protection locked="0"/>
    </xf>
    <xf numFmtId="165" fontId="15" fillId="3" borderId="97" xfId="1" applyNumberFormat="1" applyFont="1" applyFill="1" applyBorder="1" applyAlignment="1" applyProtection="1">
      <alignment horizontal="center"/>
      <protection locked="0"/>
    </xf>
    <xf numFmtId="49" fontId="21" fillId="0" borderId="4" xfId="1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center"/>
    </xf>
    <xf numFmtId="0" fontId="31" fillId="19" borderId="102" xfId="0" applyFont="1" applyFill="1" applyBorder="1" applyAlignment="1" applyProtection="1">
      <alignment horizontal="center" vertical="center"/>
    </xf>
    <xf numFmtId="0" fontId="31" fillId="19" borderId="59" xfId="0" applyFont="1" applyFill="1" applyBorder="1" applyAlignment="1" applyProtection="1">
      <alignment horizontal="center" vertical="center"/>
    </xf>
    <xf numFmtId="0" fontId="31" fillId="19" borderId="101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18" borderId="110" xfId="0" applyFont="1" applyFill="1" applyBorder="1" applyAlignment="1" applyProtection="1">
      <alignment vertical="center"/>
    </xf>
    <xf numFmtId="1" fontId="33" fillId="20" borderId="102" xfId="0" applyNumberFormat="1" applyFont="1" applyFill="1" applyBorder="1" applyAlignment="1" applyProtection="1">
      <alignment horizontal="center" vertical="center"/>
    </xf>
    <xf numFmtId="1" fontId="33" fillId="20" borderId="59" xfId="0" applyNumberFormat="1" applyFont="1" applyFill="1" applyBorder="1" applyAlignment="1" applyProtection="1">
      <alignment horizontal="center" vertical="center"/>
    </xf>
    <xf numFmtId="1" fontId="20" fillId="13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</xf>
    <xf numFmtId="1" fontId="20" fillId="13" borderId="113" xfId="0" applyNumberFormat="1" applyFont="1" applyFill="1" applyBorder="1" applyAlignment="1" applyProtection="1">
      <alignment horizontal="center" vertical="center"/>
    </xf>
    <xf numFmtId="0" fontId="55" fillId="18" borderId="110" xfId="0" applyFont="1" applyFill="1" applyBorder="1" applyAlignment="1" applyProtection="1">
      <alignment vertical="center"/>
    </xf>
    <xf numFmtId="1" fontId="53" fillId="20" borderId="102" xfId="0" applyNumberFormat="1" applyFont="1" applyFill="1" applyBorder="1" applyAlignment="1" applyProtection="1">
      <alignment horizontal="center" vertical="center"/>
    </xf>
    <xf numFmtId="1" fontId="53" fillId="20" borderId="59" xfId="0" applyNumberFormat="1" applyFont="1" applyFill="1" applyBorder="1" applyAlignment="1" applyProtection="1">
      <alignment horizontal="center" vertical="center"/>
    </xf>
    <xf numFmtId="0" fontId="55" fillId="18" borderId="111" xfId="0" applyFont="1" applyFill="1" applyBorder="1" applyAlignment="1" applyProtection="1">
      <alignment vertical="center"/>
    </xf>
    <xf numFmtId="1" fontId="53" fillId="20" borderId="103" xfId="0" applyNumberFormat="1" applyFont="1" applyFill="1" applyBorder="1" applyAlignment="1" applyProtection="1">
      <alignment horizontal="center" vertical="center"/>
    </xf>
    <xf numFmtId="1" fontId="53" fillId="20" borderId="10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1" fontId="33" fillId="20" borderId="101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1" fontId="53" fillId="20" borderId="101" xfId="0" applyNumberFormat="1" applyFont="1" applyFill="1" applyBorder="1" applyAlignment="1" applyProtection="1">
      <alignment horizontal="center" vertical="center"/>
    </xf>
    <xf numFmtId="1" fontId="53" fillId="0" borderId="0" xfId="0" applyNumberFormat="1" applyFont="1" applyFill="1" applyBorder="1" applyAlignment="1" applyProtection="1">
      <alignment horizontal="center" vertical="center"/>
    </xf>
    <xf numFmtId="1" fontId="53" fillId="20" borderId="105" xfId="0" applyNumberFormat="1" applyFont="1" applyFill="1" applyBorder="1" applyAlignment="1" applyProtection="1">
      <alignment horizontal="center" vertical="center"/>
    </xf>
    <xf numFmtId="0" fontId="43" fillId="2" borderId="40" xfId="0" applyFont="1" applyFill="1" applyBorder="1" applyAlignment="1" applyProtection="1">
      <alignment horizontal="center" vertical="center"/>
    </xf>
    <xf numFmtId="0" fontId="25" fillId="21" borderId="63" xfId="2" applyFont="1" applyFill="1" applyBorder="1" applyAlignment="1" applyProtection="1">
      <alignment horizontal="center"/>
    </xf>
    <xf numFmtId="0" fontId="26" fillId="21" borderId="64" xfId="2" applyFont="1" applyFill="1" applyBorder="1" applyAlignment="1" applyProtection="1">
      <alignment horizontal="center"/>
    </xf>
    <xf numFmtId="2" fontId="28" fillId="21" borderId="33" xfId="2" applyNumberFormat="1" applyFont="1" applyFill="1" applyBorder="1" applyAlignment="1" applyProtection="1">
      <alignment horizontal="center"/>
    </xf>
    <xf numFmtId="0" fontId="26" fillId="21" borderId="65" xfId="2" applyFont="1" applyFill="1" applyBorder="1" applyAlignment="1" applyProtection="1">
      <alignment horizontal="center"/>
    </xf>
    <xf numFmtId="2" fontId="26" fillId="21" borderId="35" xfId="2" applyNumberFormat="1" applyFont="1" applyFill="1" applyBorder="1" applyAlignment="1" applyProtection="1">
      <alignment horizontal="center"/>
    </xf>
    <xf numFmtId="2" fontId="28" fillId="21" borderId="35" xfId="2" applyNumberFormat="1" applyFont="1" applyFill="1" applyBorder="1" applyAlignment="1" applyProtection="1">
      <alignment horizontal="center"/>
    </xf>
    <xf numFmtId="0" fontId="43" fillId="0" borderId="12" xfId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56" fillId="0" borderId="0" xfId="0" applyFont="1" applyFill="1" applyBorder="1" applyAlignment="1" applyProtection="1">
      <alignment horizontal="left" vertical="center"/>
    </xf>
    <xf numFmtId="165" fontId="56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Protection="1"/>
    <xf numFmtId="0" fontId="0" fillId="0" borderId="0" xfId="0" applyFont="1" applyFill="1" applyProtection="1"/>
    <xf numFmtId="0" fontId="56" fillId="0" borderId="0" xfId="0" applyFont="1" applyFill="1" applyAlignment="1" applyProtection="1">
      <alignment horizontal="left" vertical="center"/>
    </xf>
    <xf numFmtId="165" fontId="56" fillId="0" borderId="0" xfId="0" applyNumberFormat="1" applyFont="1" applyFill="1" applyAlignment="1" applyProtection="1">
      <alignment horizontal="left" vertical="center"/>
    </xf>
    <xf numFmtId="165" fontId="0" fillId="0" borderId="0" xfId="0" applyNumberFormat="1" applyFont="1" applyFill="1" applyProtection="1"/>
    <xf numFmtId="165" fontId="43" fillId="12" borderId="116" xfId="1" applyNumberFormat="1" applyFont="1" applyFill="1" applyBorder="1" applyAlignment="1" applyProtection="1">
      <alignment horizontal="center" vertical="center"/>
    </xf>
    <xf numFmtId="165" fontId="43" fillId="2" borderId="117" xfId="1" applyNumberFormat="1" applyFont="1" applyFill="1" applyBorder="1" applyAlignment="1" applyProtection="1">
      <alignment horizontal="center" vertical="center"/>
    </xf>
    <xf numFmtId="165" fontId="43" fillId="2" borderId="118" xfId="1" applyNumberFormat="1" applyFont="1" applyFill="1" applyBorder="1" applyAlignment="1" applyProtection="1">
      <alignment horizontal="center" vertical="center"/>
    </xf>
    <xf numFmtId="2" fontId="43" fillId="2" borderId="119" xfId="1" applyNumberFormat="1" applyFont="1" applyFill="1" applyBorder="1" applyAlignment="1" applyProtection="1">
      <alignment horizontal="center" vertical="center"/>
    </xf>
    <xf numFmtId="16" fontId="20" fillId="7" borderId="12" xfId="1" applyNumberFormat="1" applyFont="1" applyFill="1" applyBorder="1" applyAlignment="1" applyProtection="1">
      <alignment horizontal="right"/>
      <protection locked="0"/>
    </xf>
    <xf numFmtId="165" fontId="15" fillId="3" borderId="27" xfId="1" applyNumberFormat="1" applyFont="1" applyFill="1" applyBorder="1" applyAlignment="1" applyProtection="1">
      <alignment horizontal="center"/>
      <protection locked="0"/>
    </xf>
    <xf numFmtId="165" fontId="15" fillId="3" borderId="28" xfId="1" applyNumberFormat="1" applyFont="1" applyFill="1" applyBorder="1" applyAlignment="1" applyProtection="1">
      <alignment horizontal="center"/>
      <protection locked="0"/>
    </xf>
    <xf numFmtId="165" fontId="15" fillId="3" borderId="29" xfId="1" applyNumberFormat="1" applyFont="1" applyFill="1" applyBorder="1" applyAlignment="1" applyProtection="1">
      <alignment horizontal="center"/>
      <protection locked="0"/>
    </xf>
    <xf numFmtId="165" fontId="15" fillId="3" borderId="23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20" fillId="0" borderId="0" xfId="0" applyNumberFormat="1" applyFont="1" applyFill="1" applyProtection="1"/>
    <xf numFmtId="1" fontId="20" fillId="0" borderId="0" xfId="0" applyNumberFormat="1" applyFont="1" applyFill="1" applyAlignment="1" applyProtection="1">
      <alignment horizontal="center"/>
    </xf>
    <xf numFmtId="0" fontId="15" fillId="7" borderId="7" xfId="1" applyNumberFormat="1" applyFont="1" applyFill="1" applyBorder="1" applyAlignment="1" applyProtection="1">
      <alignment horizontal="center" vertical="center"/>
    </xf>
    <xf numFmtId="49" fontId="21" fillId="0" borderId="0" xfId="1" applyNumberFormat="1" applyFont="1" applyFill="1" applyBorder="1" applyAlignment="1" applyProtection="1">
      <alignment horizontal="center"/>
      <protection locked="0"/>
    </xf>
    <xf numFmtId="165" fontId="0" fillId="0" borderId="17" xfId="0" applyNumberFormat="1" applyBorder="1" applyProtection="1"/>
    <xf numFmtId="2" fontId="0" fillId="0" borderId="17" xfId="0" applyNumberFormat="1" applyBorder="1" applyProtection="1"/>
    <xf numFmtId="0" fontId="0" fillId="0" borderId="17" xfId="0" applyFill="1" applyBorder="1" applyProtection="1"/>
    <xf numFmtId="0" fontId="0" fillId="0" borderId="17" xfId="0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165" fontId="20" fillId="0" borderId="0" xfId="0" applyNumberFormat="1" applyFont="1" applyFill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165" fontId="20" fillId="0" borderId="17" xfId="0" applyNumberFormat="1" applyFont="1" applyFill="1" applyBorder="1" applyAlignment="1" applyProtection="1">
      <alignment horizontal="center"/>
    </xf>
    <xf numFmtId="1" fontId="20" fillId="0" borderId="17" xfId="0" applyNumberFormat="1" applyFont="1" applyFill="1" applyBorder="1" applyAlignment="1" applyProtection="1">
      <alignment horizontal="center"/>
    </xf>
    <xf numFmtId="0" fontId="20" fillId="0" borderId="17" xfId="0" applyFont="1" applyFill="1" applyBorder="1" applyProtection="1"/>
    <xf numFmtId="165" fontId="20" fillId="0" borderId="17" xfId="0" applyNumberFormat="1" applyFont="1" applyFill="1" applyBorder="1" applyProtection="1"/>
    <xf numFmtId="165" fontId="0" fillId="0" borderId="17" xfId="0" applyNumberFormat="1" applyFill="1" applyBorder="1" applyProtection="1"/>
    <xf numFmtId="2" fontId="0" fillId="0" borderId="17" xfId="0" applyNumberFormat="1" applyFill="1" applyBorder="1" applyProtection="1"/>
    <xf numFmtId="0" fontId="0" fillId="0" borderId="17" xfId="0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165" fontId="20" fillId="13" borderId="107" xfId="0" applyNumberFormat="1" applyFont="1" applyFill="1" applyBorder="1" applyAlignment="1" applyProtection="1">
      <alignment horizontal="center" vertical="center"/>
    </xf>
    <xf numFmtId="165" fontId="20" fillId="13" borderId="108" xfId="0" applyNumberFormat="1" applyFont="1" applyFill="1" applyBorder="1" applyAlignment="1" applyProtection="1">
      <alignment horizontal="center" vertical="center"/>
    </xf>
    <xf numFmtId="165" fontId="20" fillId="13" borderId="109" xfId="0" applyNumberFormat="1" applyFont="1" applyFill="1" applyBorder="1" applyAlignment="1" applyProtection="1">
      <alignment horizontal="center" vertical="center"/>
    </xf>
    <xf numFmtId="0" fontId="54" fillId="5" borderId="50" xfId="0" applyFont="1" applyFill="1" applyBorder="1" applyAlignment="1" applyProtection="1">
      <alignment horizontal="center" vertical="center"/>
    </xf>
    <xf numFmtId="0" fontId="54" fillId="5" borderId="115" xfId="0" applyFont="1" applyFill="1" applyBorder="1" applyAlignment="1" applyProtection="1">
      <alignment horizontal="center" vertical="center"/>
    </xf>
    <xf numFmtId="165" fontId="20" fillId="13" borderId="114" xfId="0" applyNumberFormat="1" applyFont="1" applyFill="1" applyBorder="1" applyAlignment="1" applyProtection="1">
      <alignment horizontal="center" vertical="center"/>
    </xf>
    <xf numFmtId="165" fontId="20" fillId="13" borderId="33" xfId="0" applyNumberFormat="1" applyFont="1" applyFill="1" applyBorder="1" applyAlignment="1" applyProtection="1">
      <alignment horizontal="center" vertical="center"/>
    </xf>
    <xf numFmtId="165" fontId="20" fillId="13" borderId="35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57" fillId="0" borderId="0" xfId="4" applyAlignment="1" applyProtection="1">
      <alignment horizontal="center"/>
    </xf>
    <xf numFmtId="0" fontId="0" fillId="0" borderId="0" xfId="0" applyFill="1"/>
    <xf numFmtId="0" fontId="0" fillId="0" borderId="0" xfId="0" applyFont="1" applyFill="1" applyProtection="1"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 locked="0"/>
    </xf>
    <xf numFmtId="165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Protection="1">
      <protection locked="0"/>
    </xf>
    <xf numFmtId="165" fontId="1" fillId="0" borderId="0" xfId="1" applyNumberFormat="1" applyBorder="1" applyProtection="1">
      <protection locked="0"/>
    </xf>
    <xf numFmtId="0" fontId="1" fillId="0" borderId="0" xfId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26" fillId="21" borderId="42" xfId="2" applyNumberFormat="1" applyFont="1" applyFill="1" applyBorder="1" applyAlignment="1" applyProtection="1">
      <alignment horizontal="center"/>
      <protection locked="0"/>
    </xf>
    <xf numFmtId="0" fontId="19" fillId="11" borderId="50" xfId="0" applyFont="1" applyFill="1" applyBorder="1" applyAlignment="1" applyProtection="1">
      <alignment horizontal="center" vertical="center"/>
    </xf>
    <xf numFmtId="0" fontId="19" fillId="11" borderId="53" xfId="0" applyFont="1" applyFill="1" applyBorder="1" applyAlignment="1" applyProtection="1">
      <alignment horizontal="center" vertical="center"/>
    </xf>
    <xf numFmtId="0" fontId="19" fillId="11" borderId="81" xfId="0" applyFont="1" applyFill="1" applyBorder="1" applyAlignment="1" applyProtection="1">
      <alignment horizontal="center" vertical="center"/>
    </xf>
    <xf numFmtId="0" fontId="19" fillId="17" borderId="86" xfId="0" applyFont="1" applyFill="1" applyBorder="1" applyAlignment="1" applyProtection="1">
      <alignment horizontal="center" vertical="center" wrapText="1"/>
    </xf>
    <xf numFmtId="0" fontId="19" fillId="17" borderId="53" xfId="0" applyFont="1" applyFill="1" applyBorder="1" applyAlignment="1" applyProtection="1">
      <alignment horizontal="center" vertical="center" wrapText="1"/>
    </xf>
    <xf numFmtId="0" fontId="19" fillId="17" borderId="81" xfId="0" applyFont="1" applyFill="1" applyBorder="1" applyAlignment="1" applyProtection="1">
      <alignment horizontal="center" vertical="center" wrapText="1"/>
    </xf>
    <xf numFmtId="0" fontId="19" fillId="16" borderId="53" xfId="0" applyFont="1" applyFill="1" applyBorder="1" applyAlignment="1" applyProtection="1">
      <alignment horizontal="center" vertical="center"/>
    </xf>
    <xf numFmtId="0" fontId="19" fillId="16" borderId="51" xfId="0" applyFont="1" applyFill="1" applyBorder="1" applyAlignment="1" applyProtection="1">
      <alignment horizontal="center" vertical="center"/>
    </xf>
    <xf numFmtId="0" fontId="29" fillId="0" borderId="0" xfId="0" quotePrefix="1" applyFont="1" applyBorder="1" applyAlignment="1" applyProtection="1">
      <alignment horizontal="center" vertical="center"/>
    </xf>
    <xf numFmtId="0" fontId="15" fillId="6" borderId="53" xfId="0" applyFont="1" applyFill="1" applyBorder="1" applyAlignment="1" applyProtection="1">
      <alignment horizontal="center" vertical="center" wrapText="1"/>
    </xf>
    <xf numFmtId="0" fontId="15" fillId="6" borderId="53" xfId="0" applyFont="1" applyFill="1" applyBorder="1" applyAlignment="1" applyProtection="1">
      <alignment horizontal="center" vertical="center"/>
    </xf>
    <xf numFmtId="0" fontId="44" fillId="2" borderId="30" xfId="0" applyFont="1" applyFill="1" applyBorder="1" applyAlignment="1" applyProtection="1">
      <alignment horizontal="center" vertical="center"/>
    </xf>
    <xf numFmtId="0" fontId="44" fillId="2" borderId="32" xfId="0" applyFont="1" applyFill="1" applyBorder="1" applyAlignment="1" applyProtection="1">
      <alignment horizontal="center" vertical="center"/>
    </xf>
    <xf numFmtId="0" fontId="44" fillId="2" borderId="34" xfId="0" applyFont="1" applyFill="1" applyBorder="1" applyAlignment="1" applyProtection="1">
      <alignment horizontal="center" vertical="center"/>
    </xf>
    <xf numFmtId="0" fontId="44" fillId="2" borderId="35" xfId="0" applyFont="1" applyFill="1" applyBorder="1" applyAlignment="1" applyProtection="1">
      <alignment horizontal="center" vertical="center"/>
    </xf>
    <xf numFmtId="0" fontId="19" fillId="6" borderId="30" xfId="0" applyFont="1" applyFill="1" applyBorder="1" applyAlignment="1" applyProtection="1">
      <alignment horizontal="center" vertical="center"/>
    </xf>
    <xf numFmtId="0" fontId="19" fillId="6" borderId="32" xfId="0" applyFont="1" applyFill="1" applyBorder="1" applyAlignment="1" applyProtection="1">
      <alignment horizontal="center" vertical="center"/>
    </xf>
    <xf numFmtId="0" fontId="19" fillId="6" borderId="21" xfId="0" applyFont="1" applyFill="1" applyBorder="1" applyAlignment="1" applyProtection="1">
      <alignment horizontal="center" vertical="center"/>
    </xf>
    <xf numFmtId="0" fontId="19" fillId="6" borderId="43" xfId="0" applyFont="1" applyFill="1" applyBorder="1" applyAlignment="1" applyProtection="1">
      <alignment horizontal="center" vertical="center"/>
    </xf>
    <xf numFmtId="0" fontId="19" fillId="6" borderId="19" xfId="0" applyFont="1" applyFill="1" applyBorder="1" applyAlignment="1" applyProtection="1">
      <alignment horizontal="center" vertical="center"/>
    </xf>
    <xf numFmtId="0" fontId="19" fillId="6" borderId="52" xfId="0" applyFont="1" applyFill="1" applyBorder="1" applyAlignment="1" applyProtection="1">
      <alignment horizontal="center" vertical="center"/>
    </xf>
    <xf numFmtId="0" fontId="19" fillId="6" borderId="34" xfId="0" applyFont="1" applyFill="1" applyBorder="1" applyAlignment="1" applyProtection="1">
      <alignment horizontal="center" vertical="center"/>
    </xf>
    <xf numFmtId="0" fontId="19" fillId="6" borderId="35" xfId="0" applyFont="1" applyFill="1" applyBorder="1" applyAlignment="1" applyProtection="1">
      <alignment horizontal="center" vertical="center"/>
    </xf>
    <xf numFmtId="2" fontId="4" fillId="4" borderId="33" xfId="0" applyNumberFormat="1" applyFont="1" applyFill="1" applyBorder="1" applyAlignment="1" applyProtection="1">
      <alignment horizontal="center" vertical="center"/>
      <protection locked="0"/>
    </xf>
    <xf numFmtId="2" fontId="4" fillId="4" borderId="52" xfId="0" applyNumberFormat="1" applyFont="1" applyFill="1" applyBorder="1" applyAlignment="1" applyProtection="1">
      <alignment horizontal="center" vertical="center"/>
      <protection locked="0"/>
    </xf>
    <xf numFmtId="2" fontId="4" fillId="4" borderId="43" xfId="0" applyNumberFormat="1" applyFont="1" applyFill="1" applyBorder="1" applyAlignment="1" applyProtection="1">
      <alignment horizontal="center" vertical="center"/>
      <protection locked="0"/>
    </xf>
    <xf numFmtId="2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50" xfId="0" applyFont="1" applyFill="1" applyBorder="1" applyAlignment="1" applyProtection="1">
      <alignment horizontal="center" vertical="center"/>
    </xf>
    <xf numFmtId="0" fontId="15" fillId="6" borderId="51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/>
    </xf>
    <xf numFmtId="164" fontId="44" fillId="2" borderId="80" xfId="0" applyNumberFormat="1" applyFont="1" applyFill="1" applyBorder="1" applyAlignment="1" applyProtection="1">
      <alignment horizontal="center"/>
    </xf>
    <xf numFmtId="164" fontId="44" fillId="2" borderId="41" xfId="0" applyNumberFormat="1" applyFont="1" applyFill="1" applyBorder="1" applyAlignment="1" applyProtection="1">
      <alignment horizontal="center"/>
    </xf>
    <xf numFmtId="2" fontId="9" fillId="4" borderId="94" xfId="0" applyNumberFormat="1" applyFont="1" applyFill="1" applyBorder="1" applyAlignment="1" applyProtection="1">
      <alignment horizontal="right"/>
    </xf>
    <xf numFmtId="2" fontId="9" fillId="4" borderId="95" xfId="0" applyNumberFormat="1" applyFont="1" applyFill="1" applyBorder="1" applyAlignment="1" applyProtection="1">
      <alignment horizontal="right"/>
    </xf>
    <xf numFmtId="2" fontId="9" fillId="4" borderId="10" xfId="0" applyNumberFormat="1" applyFont="1" applyFill="1" applyBorder="1" applyAlignment="1" applyProtection="1">
      <alignment horizontal="right"/>
    </xf>
    <xf numFmtId="2" fontId="9" fillId="4" borderId="6" xfId="0" applyNumberFormat="1" applyFont="1" applyFill="1" applyBorder="1" applyAlignment="1" applyProtection="1">
      <alignment horizontal="right"/>
    </xf>
    <xf numFmtId="2" fontId="9" fillId="4" borderId="92" xfId="0" applyNumberFormat="1" applyFont="1" applyFill="1" applyBorder="1" applyAlignment="1" applyProtection="1">
      <alignment horizontal="right"/>
    </xf>
    <xf numFmtId="2" fontId="9" fillId="4" borderId="93" xfId="0" applyNumberFormat="1" applyFont="1" applyFill="1" applyBorder="1" applyAlignment="1" applyProtection="1">
      <alignment horizontal="right"/>
    </xf>
    <xf numFmtId="0" fontId="44" fillId="2" borderId="50" xfId="0" applyFont="1" applyFill="1" applyBorder="1" applyAlignment="1" applyProtection="1">
      <alignment horizontal="center" vertical="center"/>
    </xf>
    <xf numFmtId="0" fontId="44" fillId="2" borderId="51" xfId="0" applyFont="1" applyFill="1" applyBorder="1" applyAlignment="1" applyProtection="1">
      <alignment horizontal="center" vertical="center"/>
    </xf>
    <xf numFmtId="2" fontId="51" fillId="9" borderId="62" xfId="0" applyNumberFormat="1" applyFont="1" applyFill="1" applyBorder="1" applyAlignment="1" applyProtection="1">
      <alignment horizontal="center" vertical="center"/>
    </xf>
    <xf numFmtId="2" fontId="51" fillId="9" borderId="35" xfId="0" applyNumberFormat="1" applyFont="1" applyFill="1" applyBorder="1" applyAlignment="1" applyProtection="1">
      <alignment horizontal="center" vertical="center"/>
    </xf>
    <xf numFmtId="0" fontId="15" fillId="7" borderId="9" xfId="1" applyFont="1" applyFill="1" applyBorder="1" applyAlignment="1" applyProtection="1">
      <alignment horizontal="center" vertical="center"/>
    </xf>
    <xf numFmtId="0" fontId="15" fillId="7" borderId="7" xfId="1" applyFont="1" applyFill="1" applyBorder="1" applyAlignment="1" applyProtection="1">
      <alignment horizontal="center" vertical="center"/>
    </xf>
    <xf numFmtId="49" fontId="20" fillId="7" borderId="10" xfId="1" applyNumberFormat="1" applyFont="1" applyFill="1" applyBorder="1" applyAlignment="1" applyProtection="1">
      <alignment horizontal="left"/>
      <protection locked="0"/>
    </xf>
    <xf numFmtId="49" fontId="20" fillId="7" borderId="13" xfId="1" applyNumberFormat="1" applyFont="1" applyFill="1" applyBorder="1" applyAlignment="1" applyProtection="1">
      <alignment horizontal="left"/>
      <protection locked="0"/>
    </xf>
    <xf numFmtId="49" fontId="20" fillId="7" borderId="6" xfId="1" applyNumberFormat="1" applyFont="1" applyFill="1" applyBorder="1" applyAlignment="1" applyProtection="1">
      <alignment horizontal="left"/>
      <protection locked="0"/>
    </xf>
    <xf numFmtId="0" fontId="21" fillId="3" borderId="9" xfId="1" applyFont="1" applyFill="1" applyBorder="1" applyAlignment="1" applyProtection="1">
      <alignment horizontal="right" vertical="center"/>
    </xf>
    <xf numFmtId="0" fontId="21" fillId="3" borderId="7" xfId="1" applyFont="1" applyFill="1" applyBorder="1" applyAlignment="1" applyProtection="1">
      <alignment horizontal="right" vertical="center"/>
    </xf>
    <xf numFmtId="2" fontId="4" fillId="13" borderId="96" xfId="0" applyNumberFormat="1" applyFont="1" applyFill="1" applyBorder="1" applyAlignment="1" applyProtection="1">
      <alignment horizontal="center" vertical="center"/>
    </xf>
    <xf numFmtId="2" fontId="4" fillId="13" borderId="51" xfId="0" applyNumberFormat="1" applyFont="1" applyFill="1" applyBorder="1" applyAlignment="1" applyProtection="1">
      <alignment horizontal="center" vertical="center"/>
    </xf>
    <xf numFmtId="0" fontId="43" fillId="12" borderId="19" xfId="0" applyFont="1" applyFill="1" applyBorder="1" applyAlignment="1" applyProtection="1">
      <alignment horizontal="center" vertical="center"/>
    </xf>
    <xf numFmtId="0" fontId="43" fillId="12" borderId="52" xfId="0" applyFont="1" applyFill="1" applyBorder="1" applyAlignment="1" applyProtection="1">
      <alignment horizontal="center" vertical="center"/>
    </xf>
    <xf numFmtId="0" fontId="43" fillId="12" borderId="34" xfId="0" applyFont="1" applyFill="1" applyBorder="1" applyAlignment="1" applyProtection="1">
      <alignment horizontal="center" vertical="center"/>
    </xf>
    <xf numFmtId="0" fontId="43" fillId="12" borderId="35" xfId="0" applyFont="1" applyFill="1" applyBorder="1" applyAlignment="1" applyProtection="1">
      <alignment horizontal="center" vertical="center"/>
    </xf>
    <xf numFmtId="0" fontId="43" fillId="12" borderId="21" xfId="0" applyFont="1" applyFill="1" applyBorder="1" applyAlignment="1" applyProtection="1">
      <alignment horizontal="center" vertical="center"/>
    </xf>
    <xf numFmtId="0" fontId="43" fillId="12" borderId="43" xfId="0" applyFont="1" applyFill="1" applyBorder="1" applyAlignment="1" applyProtection="1">
      <alignment horizontal="center" vertical="center"/>
    </xf>
    <xf numFmtId="2" fontId="4" fillId="13" borderId="54" xfId="0" applyNumberFormat="1" applyFont="1" applyFill="1" applyBorder="1" applyAlignment="1" applyProtection="1">
      <alignment horizontal="center" vertical="center"/>
    </xf>
    <xf numFmtId="0" fontId="43" fillId="12" borderId="30" xfId="0" applyFont="1" applyFill="1" applyBorder="1" applyAlignment="1" applyProtection="1">
      <alignment horizontal="center" vertical="center"/>
    </xf>
    <xf numFmtId="0" fontId="43" fillId="12" borderId="32" xfId="0" applyFont="1" applyFill="1" applyBorder="1" applyAlignment="1" applyProtection="1">
      <alignment horizontal="center" vertical="center"/>
    </xf>
    <xf numFmtId="2" fontId="4" fillId="13" borderId="50" xfId="0" applyNumberFormat="1" applyFont="1" applyFill="1" applyBorder="1" applyAlignment="1" applyProtection="1">
      <alignment horizontal="center" vertical="center"/>
    </xf>
    <xf numFmtId="0" fontId="43" fillId="2" borderId="50" xfId="0" applyFont="1" applyFill="1" applyBorder="1" applyAlignment="1" applyProtection="1">
      <alignment horizontal="center" vertical="center"/>
    </xf>
    <xf numFmtId="0" fontId="43" fillId="2" borderId="51" xfId="0" applyFont="1" applyFill="1" applyBorder="1" applyAlignment="1" applyProtection="1">
      <alignment horizontal="center" vertical="center"/>
    </xf>
    <xf numFmtId="0" fontId="43" fillId="2" borderId="30" xfId="0" applyFont="1" applyFill="1" applyBorder="1" applyAlignment="1" applyProtection="1">
      <alignment horizontal="center" vertical="center"/>
    </xf>
    <xf numFmtId="0" fontId="43" fillId="2" borderId="32" xfId="0" applyFont="1" applyFill="1" applyBorder="1" applyAlignment="1" applyProtection="1">
      <alignment horizontal="center" vertical="center"/>
    </xf>
    <xf numFmtId="0" fontId="43" fillId="2" borderId="34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2" fontId="4" fillId="13" borderId="75" xfId="0" applyNumberFormat="1" applyFont="1" applyFill="1" applyBorder="1" applyAlignment="1" applyProtection="1">
      <alignment horizontal="center" vertical="center"/>
      <protection locked="0"/>
    </xf>
    <xf numFmtId="2" fontId="4" fillId="13" borderId="45" xfId="0" applyNumberFormat="1" applyFont="1" applyFill="1" applyBorder="1" applyAlignment="1" applyProtection="1">
      <alignment horizontal="center" vertical="center"/>
      <protection locked="0"/>
    </xf>
    <xf numFmtId="2" fontId="26" fillId="21" borderId="68" xfId="2" applyNumberFormat="1" applyFont="1" applyFill="1" applyBorder="1" applyAlignment="1" applyProtection="1">
      <alignment horizontal="center"/>
      <protection locked="0"/>
    </xf>
    <xf numFmtId="2" fontId="26" fillId="21" borderId="42" xfId="2" applyNumberFormat="1" applyFont="1" applyFill="1" applyBorder="1" applyAlignment="1" applyProtection="1">
      <alignment horizontal="center"/>
      <protection locked="0"/>
    </xf>
    <xf numFmtId="1" fontId="4" fillId="13" borderId="98" xfId="0" applyNumberFormat="1" applyFont="1" applyFill="1" applyBorder="1" applyAlignment="1" applyProtection="1">
      <alignment horizontal="center" vertical="center"/>
      <protection locked="0"/>
    </xf>
    <xf numFmtId="1" fontId="4" fillId="13" borderId="15" xfId="0" applyNumberFormat="1" applyFont="1" applyFill="1" applyBorder="1" applyAlignment="1" applyProtection="1">
      <alignment horizontal="center" vertical="center"/>
      <protection locked="0"/>
    </xf>
    <xf numFmtId="2" fontId="4" fillId="13" borderId="46" xfId="0" applyNumberFormat="1" applyFont="1" applyFill="1" applyBorder="1" applyAlignment="1" applyProtection="1">
      <alignment horizontal="center" vertical="center"/>
      <protection locked="0"/>
    </xf>
    <xf numFmtId="0" fontId="43" fillId="12" borderId="74" xfId="0" applyFont="1" applyFill="1" applyBorder="1" applyAlignment="1" applyProtection="1">
      <alignment horizontal="center" vertical="center"/>
    </xf>
    <xf numFmtId="0" fontId="43" fillId="12" borderId="46" xfId="0" applyFont="1" applyFill="1" applyBorder="1" applyAlignment="1" applyProtection="1">
      <alignment horizontal="center" vertical="center"/>
    </xf>
    <xf numFmtId="0" fontId="43" fillId="12" borderId="72" xfId="0" applyFont="1" applyFill="1" applyBorder="1" applyAlignment="1" applyProtection="1">
      <alignment horizontal="center" vertical="center"/>
    </xf>
    <xf numFmtId="0" fontId="43" fillId="12" borderId="73" xfId="0" applyFont="1" applyFill="1" applyBorder="1" applyAlignment="1" applyProtection="1">
      <alignment horizontal="center" vertical="center"/>
    </xf>
    <xf numFmtId="2" fontId="4" fillId="13" borderId="74" xfId="0" applyNumberFormat="1" applyFont="1" applyFill="1" applyBorder="1" applyAlignment="1" applyProtection="1">
      <alignment horizontal="center" vertical="center"/>
      <protection locked="0"/>
    </xf>
    <xf numFmtId="43" fontId="4" fillId="13" borderId="72" xfId="3" applyFont="1" applyFill="1" applyBorder="1" applyAlignment="1" applyProtection="1">
      <alignment horizontal="center" vertical="center"/>
      <protection locked="0"/>
    </xf>
    <xf numFmtId="43" fontId="4" fillId="13" borderId="15" xfId="3" applyFont="1" applyFill="1" applyBorder="1" applyAlignment="1" applyProtection="1">
      <alignment horizontal="center" vertical="center"/>
      <protection locked="0"/>
    </xf>
    <xf numFmtId="1" fontId="4" fillId="13" borderId="73" xfId="0" applyNumberFormat="1" applyFont="1" applyFill="1" applyBorder="1" applyAlignment="1" applyProtection="1">
      <alignment horizontal="center" vertical="center"/>
      <protection locked="0"/>
    </xf>
    <xf numFmtId="0" fontId="43" fillId="2" borderId="55" xfId="0" applyFont="1" applyFill="1" applyBorder="1" applyAlignment="1" applyProtection="1">
      <alignment horizontal="center" vertical="center"/>
    </xf>
    <xf numFmtId="0" fontId="43" fillId="2" borderId="42" xfId="0" applyFont="1" applyFill="1" applyBorder="1" applyAlignment="1" applyProtection="1">
      <alignment horizontal="center" vertical="center"/>
    </xf>
    <xf numFmtId="0" fontId="25" fillId="21" borderId="55" xfId="2" applyFont="1" applyFill="1" applyBorder="1" applyAlignment="1" applyProtection="1">
      <alignment horizontal="center"/>
    </xf>
    <xf numFmtId="0" fontId="25" fillId="21" borderId="69" xfId="2" applyFont="1" applyFill="1" applyBorder="1" applyAlignment="1" applyProtection="1">
      <alignment horizontal="center"/>
    </xf>
    <xf numFmtId="0" fontId="26" fillId="21" borderId="20" xfId="2" applyFont="1" applyFill="1" applyBorder="1" applyAlignment="1" applyProtection="1">
      <alignment horizontal="center"/>
    </xf>
    <xf numFmtId="0" fontId="26" fillId="21" borderId="70" xfId="2" applyFont="1" applyFill="1" applyBorder="1" applyAlignment="1" applyProtection="1">
      <alignment horizontal="center"/>
    </xf>
    <xf numFmtId="0" fontId="26" fillId="21" borderId="34" xfId="2" applyFont="1" applyFill="1" applyBorder="1" applyAlignment="1" applyProtection="1">
      <alignment horizontal="center"/>
    </xf>
    <xf numFmtId="0" fontId="26" fillId="21" borderId="71" xfId="2" applyFont="1" applyFill="1" applyBorder="1" applyAlignment="1" applyProtection="1">
      <alignment horizontal="center"/>
    </xf>
    <xf numFmtId="2" fontId="28" fillId="21" borderId="67" xfId="2" applyNumberFormat="1" applyFont="1" applyFill="1" applyBorder="1" applyAlignment="1" applyProtection="1">
      <alignment horizontal="center"/>
    </xf>
    <xf numFmtId="2" fontId="28" fillId="21" borderId="35" xfId="2" applyNumberFormat="1" applyFont="1" applyFill="1" applyBorder="1" applyAlignment="1" applyProtection="1">
      <alignment horizontal="center"/>
    </xf>
    <xf numFmtId="2" fontId="28" fillId="21" borderId="66" xfId="2" applyNumberFormat="1" applyFont="1" applyFill="1" applyBorder="1" applyAlignment="1" applyProtection="1">
      <alignment horizontal="center"/>
    </xf>
    <xf numFmtId="2" fontId="28" fillId="21" borderId="33" xfId="2" applyNumberFormat="1" applyFont="1" applyFill="1" applyBorder="1" applyAlignment="1" applyProtection="1">
      <alignment horizontal="center"/>
    </xf>
    <xf numFmtId="0" fontId="54" fillId="18" borderId="112" xfId="0" applyFont="1" applyFill="1" applyBorder="1" applyAlignment="1" applyProtection="1">
      <alignment horizontal="center"/>
    </xf>
    <xf numFmtId="0" fontId="54" fillId="18" borderId="106" xfId="0" applyFont="1" applyFill="1" applyBorder="1" applyAlignment="1" applyProtection="1">
      <alignment horizontal="center"/>
    </xf>
    <xf numFmtId="0" fontId="54" fillId="18" borderId="100" xfId="0" applyFont="1" applyFill="1" applyBorder="1" applyAlignment="1" applyProtection="1">
      <alignment horizontal="center"/>
    </xf>
  </cellXfs>
  <cellStyles count="5">
    <cellStyle name="Komma" xfId="3" builtinId="3"/>
    <cellStyle name="Link" xfId="4" builtinId="8"/>
    <cellStyle name="Normal 7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EAEAEA"/>
      <color rgb="FFF3F319"/>
      <color rgb="FFDD4343"/>
      <color rgb="FFF6A20A"/>
      <color rgb="FFF8F8F8"/>
      <color rgb="FFD9D9D9"/>
      <color rgb="FFBFBFBF"/>
      <color rgb="FFDDDDD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206828</xdr:colOff>
      <xdr:row>19</xdr:row>
      <xdr:rowOff>43542</xdr:rowOff>
    </xdr:from>
    <xdr:to>
      <xdr:col>10</xdr:col>
      <xdr:colOff>1518558</xdr:colOff>
      <xdr:row>35</xdr:row>
      <xdr:rowOff>144456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A0A74ED-7E8E-4A39-90FF-5899D0E2D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6183085"/>
          <a:ext cx="18821401" cy="323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6</xdr:col>
      <xdr:colOff>0</xdr:colOff>
      <xdr:row>0</xdr:row>
      <xdr:rowOff>1988241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45D93C5-1FB6-40DE-B36D-5672498E0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953500" cy="1912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602129</xdr:colOff>
      <xdr:row>1</xdr:row>
      <xdr:rowOff>406400</xdr:rowOff>
    </xdr:from>
    <xdr:to>
      <xdr:col>11</xdr:col>
      <xdr:colOff>735106</xdr:colOff>
      <xdr:row>2</xdr:row>
      <xdr:rowOff>317500</xdr:rowOff>
    </xdr:to>
    <xdr:sp macro="[0]!Schaltfläche1_Klicken" textlink="">
      <xdr:nvSpPr>
        <xdr:cNvPr id="2" name="Rechteck 1">
          <a:extLst>
            <a:ext uri="{FF2B5EF4-FFF2-40B4-BE49-F238E27FC236}">
              <a16:creationId xmlns:a16="http://schemas.microsoft.com/office/drawing/2014/main" id="{CEA54430-AF75-49A5-9DCD-7D70A6C2DE58}"/>
            </a:ext>
          </a:extLst>
        </xdr:cNvPr>
        <xdr:cNvSpPr/>
      </xdr:nvSpPr>
      <xdr:spPr>
        <a:xfrm>
          <a:off x="10588811" y="2988235"/>
          <a:ext cx="1952813" cy="565524"/>
        </a:xfrm>
        <a:prstGeom prst="rect">
          <a:avLst/>
        </a:prstGeom>
        <a:gradFill flip="none" rotWithShape="1">
          <a:gsLst>
            <a:gs pos="100000">
              <a:srgbClr val="C00000"/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0">
              <a:schemeClr val="accent2">
                <a:lumMod val="105000"/>
                <a:satMod val="109000"/>
                <a:tint val="81000"/>
              </a:schemeClr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ausblenden</a:t>
          </a:r>
        </a:p>
      </xdr:txBody>
    </xdr:sp>
    <xdr:clientData/>
  </xdr:twoCellAnchor>
  <xdr:twoCellAnchor>
    <xdr:from>
      <xdr:col>10</xdr:col>
      <xdr:colOff>596900</xdr:colOff>
      <xdr:row>2</xdr:row>
      <xdr:rowOff>381000</xdr:rowOff>
    </xdr:from>
    <xdr:to>
      <xdr:col>11</xdr:col>
      <xdr:colOff>736600</xdr:colOff>
      <xdr:row>2</xdr:row>
      <xdr:rowOff>952500</xdr:rowOff>
    </xdr:to>
    <xdr:sp macro="[0]!Schaltfläche6_Klicken" textlink="">
      <xdr:nvSpPr>
        <xdr:cNvPr id="5" name="Rechteck 4">
          <a:extLst>
            <a:ext uri="{FF2B5EF4-FFF2-40B4-BE49-F238E27FC236}">
              <a16:creationId xmlns:a16="http://schemas.microsoft.com/office/drawing/2014/main" id="{3D900DB7-BF43-4839-8854-339A6773491A}"/>
            </a:ext>
          </a:extLst>
        </xdr:cNvPr>
        <xdr:cNvSpPr/>
      </xdr:nvSpPr>
      <xdr:spPr>
        <a:xfrm>
          <a:off x="10579100" y="3619500"/>
          <a:ext cx="1955800" cy="571500"/>
        </a:xfrm>
        <a:prstGeom prst="rect">
          <a:avLst/>
        </a:prstGeom>
        <a:gradFill flip="none"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einblenden</a:t>
          </a:r>
        </a:p>
      </xdr:txBody>
    </xdr:sp>
    <xdr:clientData/>
  </xdr:twoCellAnchor>
  <xdr:twoCellAnchor>
    <xdr:from>
      <xdr:col>26</xdr:col>
      <xdr:colOff>602129</xdr:colOff>
      <xdr:row>1</xdr:row>
      <xdr:rowOff>406400</xdr:rowOff>
    </xdr:from>
    <xdr:to>
      <xdr:col>27</xdr:col>
      <xdr:colOff>735106</xdr:colOff>
      <xdr:row>2</xdr:row>
      <xdr:rowOff>317500</xdr:rowOff>
    </xdr:to>
    <xdr:sp macro="[0]!Schaltfläche2_Klicken" textlink="">
      <xdr:nvSpPr>
        <xdr:cNvPr id="12" name="Rechteck 11">
          <a:extLst>
            <a:ext uri="{FF2B5EF4-FFF2-40B4-BE49-F238E27FC236}">
              <a16:creationId xmlns:a16="http://schemas.microsoft.com/office/drawing/2014/main" id="{F144B0DB-E7C5-487C-9CEC-A4F4A9FA0A9F}"/>
            </a:ext>
          </a:extLst>
        </xdr:cNvPr>
        <xdr:cNvSpPr/>
      </xdr:nvSpPr>
      <xdr:spPr>
        <a:xfrm>
          <a:off x="10573443" y="2986314"/>
          <a:ext cx="1950892" cy="564243"/>
        </a:xfrm>
        <a:prstGeom prst="rect">
          <a:avLst/>
        </a:prstGeom>
        <a:gradFill flip="none" rotWithShape="1">
          <a:gsLst>
            <a:gs pos="100000">
              <a:srgbClr val="C00000"/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0">
              <a:schemeClr val="accent2">
                <a:lumMod val="105000"/>
                <a:satMod val="109000"/>
                <a:tint val="81000"/>
              </a:schemeClr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ausblenden</a:t>
          </a:r>
        </a:p>
      </xdr:txBody>
    </xdr:sp>
    <xdr:clientData/>
  </xdr:twoCellAnchor>
  <xdr:twoCellAnchor>
    <xdr:from>
      <xdr:col>26</xdr:col>
      <xdr:colOff>596900</xdr:colOff>
      <xdr:row>2</xdr:row>
      <xdr:rowOff>381000</xdr:rowOff>
    </xdr:from>
    <xdr:to>
      <xdr:col>27</xdr:col>
      <xdr:colOff>736600</xdr:colOff>
      <xdr:row>2</xdr:row>
      <xdr:rowOff>952500</xdr:rowOff>
    </xdr:to>
    <xdr:sp macro="[0]!Schaltfläche7_Klicken" textlink="">
      <xdr:nvSpPr>
        <xdr:cNvPr id="13" name="Rechteck 12">
          <a:extLst>
            <a:ext uri="{FF2B5EF4-FFF2-40B4-BE49-F238E27FC236}">
              <a16:creationId xmlns:a16="http://schemas.microsoft.com/office/drawing/2014/main" id="{59714A92-9E06-45DD-AC82-F3B68AD27366}"/>
            </a:ext>
          </a:extLst>
        </xdr:cNvPr>
        <xdr:cNvSpPr/>
      </xdr:nvSpPr>
      <xdr:spPr>
        <a:xfrm>
          <a:off x="10568214" y="3614057"/>
          <a:ext cx="1957615" cy="571500"/>
        </a:xfrm>
        <a:prstGeom prst="rect">
          <a:avLst/>
        </a:prstGeom>
        <a:gradFill flip="none"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einblenden</a:t>
          </a:r>
        </a:p>
      </xdr:txBody>
    </xdr:sp>
    <xdr:clientData/>
  </xdr:twoCellAnchor>
  <xdr:twoCellAnchor>
    <xdr:from>
      <xdr:col>42</xdr:col>
      <xdr:colOff>602129</xdr:colOff>
      <xdr:row>1</xdr:row>
      <xdr:rowOff>406400</xdr:rowOff>
    </xdr:from>
    <xdr:to>
      <xdr:col>43</xdr:col>
      <xdr:colOff>735106</xdr:colOff>
      <xdr:row>2</xdr:row>
      <xdr:rowOff>317500</xdr:rowOff>
    </xdr:to>
    <xdr:sp macro="[0]!Schaltfläche3_Klicken" textlink="">
      <xdr:nvSpPr>
        <xdr:cNvPr id="14" name="Rechteck 13">
          <a:extLst>
            <a:ext uri="{FF2B5EF4-FFF2-40B4-BE49-F238E27FC236}">
              <a16:creationId xmlns:a16="http://schemas.microsoft.com/office/drawing/2014/main" id="{F367717A-EE17-480A-9364-262BAE8A2E4D}"/>
            </a:ext>
          </a:extLst>
        </xdr:cNvPr>
        <xdr:cNvSpPr/>
      </xdr:nvSpPr>
      <xdr:spPr>
        <a:xfrm>
          <a:off x="10573443" y="2986314"/>
          <a:ext cx="1950892" cy="564243"/>
        </a:xfrm>
        <a:prstGeom prst="rect">
          <a:avLst/>
        </a:prstGeom>
        <a:gradFill flip="none" rotWithShape="1">
          <a:gsLst>
            <a:gs pos="100000">
              <a:srgbClr val="C00000"/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0">
              <a:schemeClr val="accent2">
                <a:lumMod val="105000"/>
                <a:satMod val="109000"/>
                <a:tint val="81000"/>
              </a:schemeClr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ausblenden</a:t>
          </a:r>
        </a:p>
      </xdr:txBody>
    </xdr:sp>
    <xdr:clientData/>
  </xdr:twoCellAnchor>
  <xdr:twoCellAnchor>
    <xdr:from>
      <xdr:col>42</xdr:col>
      <xdr:colOff>596900</xdr:colOff>
      <xdr:row>2</xdr:row>
      <xdr:rowOff>381000</xdr:rowOff>
    </xdr:from>
    <xdr:to>
      <xdr:col>43</xdr:col>
      <xdr:colOff>736600</xdr:colOff>
      <xdr:row>2</xdr:row>
      <xdr:rowOff>952500</xdr:rowOff>
    </xdr:to>
    <xdr:sp macro="[0]!Schaltfläche8_Klicken" textlink="">
      <xdr:nvSpPr>
        <xdr:cNvPr id="16" name="Rechteck 15">
          <a:extLst>
            <a:ext uri="{FF2B5EF4-FFF2-40B4-BE49-F238E27FC236}">
              <a16:creationId xmlns:a16="http://schemas.microsoft.com/office/drawing/2014/main" id="{9268EE2E-04E9-4D45-9844-B5C3A6B72D4D}"/>
            </a:ext>
          </a:extLst>
        </xdr:cNvPr>
        <xdr:cNvSpPr/>
      </xdr:nvSpPr>
      <xdr:spPr>
        <a:xfrm>
          <a:off x="10568214" y="3614057"/>
          <a:ext cx="1957615" cy="571500"/>
        </a:xfrm>
        <a:prstGeom prst="rect">
          <a:avLst/>
        </a:prstGeom>
        <a:gradFill flip="none"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einblenden</a:t>
          </a:r>
        </a:p>
      </xdr:txBody>
    </xdr:sp>
    <xdr:clientData/>
  </xdr:twoCellAnchor>
  <xdr:twoCellAnchor>
    <xdr:from>
      <xdr:col>58</xdr:col>
      <xdr:colOff>602129</xdr:colOff>
      <xdr:row>1</xdr:row>
      <xdr:rowOff>406400</xdr:rowOff>
    </xdr:from>
    <xdr:to>
      <xdr:col>59</xdr:col>
      <xdr:colOff>735106</xdr:colOff>
      <xdr:row>2</xdr:row>
      <xdr:rowOff>317500</xdr:rowOff>
    </xdr:to>
    <xdr:sp macro="[0]!Schaltfläche4_Klicken" textlink="">
      <xdr:nvSpPr>
        <xdr:cNvPr id="17" name="Rechteck 16">
          <a:extLst>
            <a:ext uri="{FF2B5EF4-FFF2-40B4-BE49-F238E27FC236}">
              <a16:creationId xmlns:a16="http://schemas.microsoft.com/office/drawing/2014/main" id="{F327FC7A-0EDD-475C-832E-4E28F1DF5D54}"/>
            </a:ext>
          </a:extLst>
        </xdr:cNvPr>
        <xdr:cNvSpPr/>
      </xdr:nvSpPr>
      <xdr:spPr>
        <a:xfrm>
          <a:off x="10573443" y="2986314"/>
          <a:ext cx="1950892" cy="564243"/>
        </a:xfrm>
        <a:prstGeom prst="rect">
          <a:avLst/>
        </a:prstGeom>
        <a:gradFill flip="none" rotWithShape="1">
          <a:gsLst>
            <a:gs pos="100000">
              <a:srgbClr val="C00000"/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0">
              <a:schemeClr val="accent2">
                <a:lumMod val="105000"/>
                <a:satMod val="109000"/>
                <a:tint val="81000"/>
              </a:schemeClr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ausblenden</a:t>
          </a:r>
        </a:p>
      </xdr:txBody>
    </xdr:sp>
    <xdr:clientData/>
  </xdr:twoCellAnchor>
  <xdr:twoCellAnchor>
    <xdr:from>
      <xdr:col>58</xdr:col>
      <xdr:colOff>596900</xdr:colOff>
      <xdr:row>2</xdr:row>
      <xdr:rowOff>381000</xdr:rowOff>
    </xdr:from>
    <xdr:to>
      <xdr:col>59</xdr:col>
      <xdr:colOff>736600</xdr:colOff>
      <xdr:row>2</xdr:row>
      <xdr:rowOff>952500</xdr:rowOff>
    </xdr:to>
    <xdr:sp macro="[0]!Schaltfläche9_Klicken" textlink="">
      <xdr:nvSpPr>
        <xdr:cNvPr id="18" name="Rechteck 17">
          <a:extLst>
            <a:ext uri="{FF2B5EF4-FFF2-40B4-BE49-F238E27FC236}">
              <a16:creationId xmlns:a16="http://schemas.microsoft.com/office/drawing/2014/main" id="{240DBCB0-3315-40B8-8243-44D175BAC68D}"/>
            </a:ext>
          </a:extLst>
        </xdr:cNvPr>
        <xdr:cNvSpPr/>
      </xdr:nvSpPr>
      <xdr:spPr>
        <a:xfrm>
          <a:off x="10568214" y="3614057"/>
          <a:ext cx="1957615" cy="571500"/>
        </a:xfrm>
        <a:prstGeom prst="rect">
          <a:avLst/>
        </a:prstGeom>
        <a:gradFill flip="none"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einblenden</a:t>
          </a:r>
        </a:p>
      </xdr:txBody>
    </xdr:sp>
    <xdr:clientData/>
  </xdr:twoCellAnchor>
  <xdr:twoCellAnchor>
    <xdr:from>
      <xdr:col>74</xdr:col>
      <xdr:colOff>602129</xdr:colOff>
      <xdr:row>1</xdr:row>
      <xdr:rowOff>406400</xdr:rowOff>
    </xdr:from>
    <xdr:to>
      <xdr:col>75</xdr:col>
      <xdr:colOff>735106</xdr:colOff>
      <xdr:row>2</xdr:row>
      <xdr:rowOff>317500</xdr:rowOff>
    </xdr:to>
    <xdr:sp macro="[0]!Schaltfläche5_Klicken" textlink="">
      <xdr:nvSpPr>
        <xdr:cNvPr id="19" name="Rechteck 18">
          <a:extLst>
            <a:ext uri="{FF2B5EF4-FFF2-40B4-BE49-F238E27FC236}">
              <a16:creationId xmlns:a16="http://schemas.microsoft.com/office/drawing/2014/main" id="{FC3B9DA1-E213-4B28-8055-105021D5F52D}"/>
            </a:ext>
          </a:extLst>
        </xdr:cNvPr>
        <xdr:cNvSpPr/>
      </xdr:nvSpPr>
      <xdr:spPr>
        <a:xfrm>
          <a:off x="10573443" y="2986314"/>
          <a:ext cx="1950892" cy="564243"/>
        </a:xfrm>
        <a:prstGeom prst="rect">
          <a:avLst/>
        </a:prstGeom>
        <a:gradFill flip="none" rotWithShape="1">
          <a:gsLst>
            <a:gs pos="100000">
              <a:srgbClr val="C00000"/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0">
              <a:schemeClr val="accent2">
                <a:lumMod val="105000"/>
                <a:satMod val="109000"/>
                <a:tint val="81000"/>
              </a:schemeClr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ausblenden</a:t>
          </a:r>
        </a:p>
      </xdr:txBody>
    </xdr:sp>
    <xdr:clientData/>
  </xdr:twoCellAnchor>
  <xdr:twoCellAnchor>
    <xdr:from>
      <xdr:col>74</xdr:col>
      <xdr:colOff>596900</xdr:colOff>
      <xdr:row>2</xdr:row>
      <xdr:rowOff>381000</xdr:rowOff>
    </xdr:from>
    <xdr:to>
      <xdr:col>75</xdr:col>
      <xdr:colOff>736600</xdr:colOff>
      <xdr:row>2</xdr:row>
      <xdr:rowOff>952500</xdr:rowOff>
    </xdr:to>
    <xdr:sp macro="[0]!Schaltfläche10_Klicken" textlink="">
      <xdr:nvSpPr>
        <xdr:cNvPr id="20" name="Rechteck 19">
          <a:extLst>
            <a:ext uri="{FF2B5EF4-FFF2-40B4-BE49-F238E27FC236}">
              <a16:creationId xmlns:a16="http://schemas.microsoft.com/office/drawing/2014/main" id="{DA29A825-1128-4221-B7AC-DFBE3E04B511}"/>
            </a:ext>
          </a:extLst>
        </xdr:cNvPr>
        <xdr:cNvSpPr/>
      </xdr:nvSpPr>
      <xdr:spPr>
        <a:xfrm>
          <a:off x="10568214" y="3614057"/>
          <a:ext cx="1957615" cy="571500"/>
        </a:xfrm>
        <a:prstGeom prst="rect">
          <a:avLst/>
        </a:prstGeom>
        <a:gradFill flip="none" rotWithShape="1">
          <a:gsLst>
            <a:gs pos="0">
              <a:schemeClr val="accent2">
                <a:lumMod val="110000"/>
                <a:satMod val="105000"/>
                <a:tint val="67000"/>
              </a:schemeClr>
            </a:gs>
            <a:gs pos="0">
              <a:schemeClr val="accent2"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path path="shape">
            <a:fillToRect l="50000" t="50000" r="50000" b="50000"/>
          </a:path>
          <a:tileRect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800" b="1">
              <a:solidFill>
                <a:schemeClr val="bg1"/>
              </a:solidFill>
            </a:rPr>
            <a:t>Daten einblenden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8</xdr:col>
      <xdr:colOff>533400</xdr:colOff>
      <xdr:row>0</xdr:row>
      <xdr:rowOff>1988241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2802C0C-6485-4CF6-88FD-4F4C1DAB4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953500" cy="1912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8</xdr:col>
      <xdr:colOff>355600</xdr:colOff>
      <xdr:row>0</xdr:row>
      <xdr:rowOff>1988241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0C5D4C-9B60-4464-AEF8-7EB75077D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76200"/>
          <a:ext cx="8953500" cy="1912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9</xdr:col>
      <xdr:colOff>812800</xdr:colOff>
      <xdr:row>0</xdr:row>
      <xdr:rowOff>1988241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4997BA6-CF3E-48C3-AFDE-67BC76BFD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953500" cy="1912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youtube.com/watch?v=goqxi_ea8D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99nu3TywFdQ" TargetMode="External"/><Relationship Id="rId1" Type="http://schemas.openxmlformats.org/officeDocument/2006/relationships/hyperlink" Target="https://www.youtube.com/watch?v=sli3RPZqhFo" TargetMode="External"/><Relationship Id="rId6" Type="http://schemas.openxmlformats.org/officeDocument/2006/relationships/hyperlink" Target="https://www.youtube.com/watch?v=qmZ0u7qso3g" TargetMode="External"/><Relationship Id="rId5" Type="http://schemas.openxmlformats.org/officeDocument/2006/relationships/hyperlink" Target="https://www.youtube.com/watch?v=q1YJ9ILRvcg" TargetMode="External"/><Relationship Id="rId4" Type="http://schemas.openxmlformats.org/officeDocument/2006/relationships/hyperlink" Target="https://www.youtube.com/watch?v=-4RNtxT0Lw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CN107"/>
  <sheetViews>
    <sheetView showGridLines="0" tabSelected="1" zoomScale="60" zoomScaleNormal="60" zoomScaleSheetLayoutView="10" workbookViewId="0">
      <selection activeCell="A2" sqref="A2"/>
    </sheetView>
  </sheetViews>
  <sheetFormatPr baseColWidth="10" defaultColWidth="11.44140625" defaultRowHeight="14.4"/>
  <cols>
    <col min="1" max="2" width="3.33203125" style="2" customWidth="1"/>
    <col min="3" max="3" width="22" style="2" customWidth="1"/>
    <col min="4" max="4" width="34.33203125" style="2" bestFit="1" customWidth="1"/>
    <col min="5" max="5" width="36.33203125" style="2" bestFit="1" customWidth="1"/>
    <col min="6" max="6" width="34.5546875" style="2" customWidth="1"/>
    <col min="7" max="7" width="28.6640625" style="2" bestFit="1" customWidth="1"/>
    <col min="8" max="8" width="32.44140625" style="2" customWidth="1"/>
    <col min="9" max="9" width="35.88671875" style="2" bestFit="1" customWidth="1"/>
    <col min="10" max="10" width="27.77734375" style="2" customWidth="1"/>
    <col min="11" max="11" width="35.88671875" style="2" bestFit="1" customWidth="1"/>
    <col min="12" max="12" width="26.109375" style="2" bestFit="1" customWidth="1"/>
    <col min="13" max="13" width="20.6640625" style="2" customWidth="1"/>
    <col min="14" max="14" width="16.5546875" style="2" bestFit="1" customWidth="1"/>
    <col min="15" max="15" width="17.21875" style="2" customWidth="1"/>
    <col min="16" max="16" width="4.6640625" style="2" customWidth="1"/>
    <col min="17" max="17" width="34.5546875" style="2" hidden="1" customWidth="1"/>
    <col min="18" max="18" width="40.44140625" style="2" hidden="1" customWidth="1"/>
    <col min="19" max="19" width="34.77734375" style="2" hidden="1" customWidth="1"/>
    <col min="20" max="20" width="9.88671875" style="2" hidden="1" customWidth="1"/>
    <col min="21" max="21" width="34.5546875" style="2" hidden="1" customWidth="1"/>
    <col min="22" max="22" width="39.77734375" style="2" hidden="1" customWidth="1"/>
    <col min="23" max="23" width="9.88671875" style="2" hidden="1" customWidth="1"/>
    <col min="24" max="28" width="1.6640625" style="2" hidden="1" customWidth="1"/>
    <col min="29" max="29" width="34.5546875" style="2" hidden="1" customWidth="1"/>
    <col min="30" max="30" width="40.44140625" style="2" hidden="1" customWidth="1"/>
    <col min="31" max="31" width="34.77734375" style="2" hidden="1" customWidth="1"/>
    <col min="32" max="32" width="9.88671875" style="2" hidden="1" customWidth="1"/>
    <col min="33" max="33" width="34.5546875" style="2" hidden="1" customWidth="1"/>
    <col min="34" max="34" width="39.77734375" style="2" hidden="1" customWidth="1"/>
    <col min="35" max="35" width="9.88671875" style="2" hidden="1" customWidth="1"/>
    <col min="36" max="40" width="1.6640625" style="2" hidden="1" customWidth="1"/>
    <col min="41" max="41" width="34.5546875" style="2" hidden="1" customWidth="1"/>
    <col min="42" max="42" width="40.44140625" style="2" hidden="1" customWidth="1"/>
    <col min="43" max="43" width="34.77734375" style="2" hidden="1" customWidth="1"/>
    <col min="44" max="44" width="9.88671875" style="2" hidden="1" customWidth="1"/>
    <col min="45" max="45" width="34.5546875" style="2" hidden="1" customWidth="1"/>
    <col min="46" max="46" width="39.77734375" style="2" hidden="1" customWidth="1"/>
    <col min="47" max="47" width="9.88671875" style="2" hidden="1" customWidth="1"/>
    <col min="48" max="52" width="1.6640625" style="2" hidden="1" customWidth="1"/>
    <col min="53" max="53" width="34.5546875" style="2" hidden="1" customWidth="1"/>
    <col min="54" max="54" width="40.44140625" style="2" hidden="1" customWidth="1"/>
    <col min="55" max="55" width="34.77734375" style="2" hidden="1" customWidth="1"/>
    <col min="56" max="56" width="9.88671875" style="2" hidden="1" customWidth="1"/>
    <col min="57" max="57" width="34.5546875" style="2" hidden="1" customWidth="1"/>
    <col min="58" max="58" width="39.77734375" style="2" hidden="1" customWidth="1"/>
    <col min="59" max="59" width="9.88671875" style="2" hidden="1" customWidth="1"/>
    <col min="60" max="64" width="1.6640625" style="2" hidden="1" customWidth="1"/>
    <col min="65" max="65" width="34.5546875" style="2" hidden="1" customWidth="1"/>
    <col min="66" max="66" width="40.44140625" style="2" hidden="1" customWidth="1"/>
    <col min="67" max="67" width="34.77734375" style="2" hidden="1" customWidth="1"/>
    <col min="68" max="68" width="9.88671875" style="2" hidden="1" customWidth="1"/>
    <col min="69" max="69" width="34.5546875" style="2" hidden="1" customWidth="1"/>
    <col min="70" max="70" width="39.77734375" style="2" hidden="1" customWidth="1"/>
    <col min="71" max="71" width="9.88671875" style="2" hidden="1" customWidth="1"/>
    <col min="72" max="76" width="1.6640625" style="2" hidden="1" customWidth="1"/>
    <col min="77" max="77" width="34.5546875" style="2" hidden="1" customWidth="1"/>
    <col min="78" max="78" width="40.44140625" style="2" hidden="1" customWidth="1"/>
    <col min="79" max="79" width="34.77734375" style="2" hidden="1" customWidth="1"/>
    <col min="80" max="80" width="9.88671875" style="2" hidden="1" customWidth="1"/>
    <col min="81" max="81" width="34.5546875" style="2" hidden="1" customWidth="1"/>
    <col min="82" max="82" width="39.77734375" style="2" hidden="1" customWidth="1"/>
    <col min="83" max="83" width="9.88671875" style="2" hidden="1" customWidth="1"/>
    <col min="84" max="84" width="35.88671875" style="2" hidden="1" customWidth="1"/>
    <col min="85" max="85" width="34.5546875" style="2" hidden="1" customWidth="1"/>
    <col min="86" max="86" width="33.77734375" style="2" hidden="1" customWidth="1"/>
    <col min="87" max="16384" width="11.44140625" style="2"/>
  </cols>
  <sheetData>
    <row r="1" spans="1:86" ht="179.4" customHeight="1">
      <c r="A1" s="15"/>
      <c r="B1" s="15"/>
      <c r="C1" s="15"/>
      <c r="D1" s="15"/>
      <c r="E1" s="15"/>
      <c r="F1" s="124"/>
      <c r="G1" s="125"/>
      <c r="H1" s="125"/>
      <c r="I1" s="125"/>
      <c r="J1" s="125"/>
      <c r="K1" s="44"/>
    </row>
    <row r="2" spans="1:86" ht="15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86" ht="21.6" thickBot="1">
      <c r="B3" s="7"/>
      <c r="C3" s="438" t="s">
        <v>18</v>
      </c>
      <c r="D3" s="144" t="s">
        <v>45</v>
      </c>
      <c r="E3" s="145" t="s">
        <v>12</v>
      </c>
      <c r="G3" s="408"/>
      <c r="H3" s="408"/>
      <c r="I3" s="408"/>
      <c r="J3" s="408"/>
      <c r="K3" s="429"/>
      <c r="L3" s="429"/>
      <c r="M3" s="45"/>
      <c r="N3" s="46"/>
      <c r="O3" s="45"/>
      <c r="P3" s="23"/>
      <c r="CG3" s="71" t="s">
        <v>70</v>
      </c>
      <c r="CH3" s="71"/>
    </row>
    <row r="4" spans="1:86" ht="22.2" customHeight="1" thickBot="1">
      <c r="B4" s="7"/>
      <c r="C4" s="439"/>
      <c r="D4" s="155"/>
      <c r="E4" s="156"/>
      <c r="F4" s="39"/>
      <c r="G4" s="408"/>
      <c r="H4" s="408"/>
      <c r="I4" s="408"/>
      <c r="J4" s="408"/>
      <c r="K4" s="429"/>
      <c r="L4" s="429"/>
      <c r="M4" s="45"/>
      <c r="N4" s="46"/>
      <c r="O4" s="45"/>
      <c r="P4" s="23"/>
      <c r="CG4" s="17" t="s">
        <v>85</v>
      </c>
      <c r="CH4" s="17"/>
    </row>
    <row r="5" spans="1:86" ht="21.6" customHeight="1" thickBot="1">
      <c r="B5" s="7"/>
      <c r="C5" s="172" t="s">
        <v>19</v>
      </c>
      <c r="D5" s="440">
        <f>D4+(D4*E4*0.0333)</f>
        <v>0</v>
      </c>
      <c r="E5" s="441"/>
      <c r="F5" s="39"/>
      <c r="G5" s="408"/>
      <c r="H5" s="408"/>
      <c r="I5" s="408"/>
      <c r="J5" s="408"/>
      <c r="K5" s="429"/>
      <c r="L5" s="429"/>
      <c r="M5" s="45"/>
      <c r="N5" s="46"/>
      <c r="O5" s="45"/>
      <c r="P5" s="23"/>
      <c r="CG5" s="17" t="s">
        <v>86</v>
      </c>
      <c r="CH5" s="17"/>
    </row>
    <row r="6" spans="1:86" ht="15.75" customHeight="1">
      <c r="B6" s="7"/>
      <c r="C6" s="49"/>
      <c r="D6" s="50"/>
      <c r="E6" s="50"/>
      <c r="F6" s="47"/>
      <c r="G6" s="42"/>
      <c r="H6" s="42"/>
      <c r="I6" s="42"/>
      <c r="J6" s="42"/>
      <c r="K6" s="48"/>
      <c r="L6" s="48"/>
      <c r="M6" s="45"/>
      <c r="N6" s="46"/>
      <c r="O6" s="45"/>
      <c r="P6" s="23"/>
      <c r="CG6" s="71" t="s">
        <v>69</v>
      </c>
      <c r="CH6" s="72"/>
    </row>
    <row r="7" spans="1:86" ht="15" thickBot="1">
      <c r="B7" s="7"/>
      <c r="C7" s="6"/>
      <c r="D7" s="6"/>
      <c r="E7" s="6"/>
      <c r="F7" s="9"/>
      <c r="G7" s="6"/>
      <c r="H7" s="6"/>
      <c r="I7" s="6"/>
      <c r="J7" s="6"/>
      <c r="K7" s="6"/>
      <c r="L7" s="6"/>
      <c r="M7" s="6"/>
      <c r="N7" s="6"/>
      <c r="O7" s="6"/>
      <c r="P7" s="14"/>
      <c r="CG7" s="72" t="s">
        <v>164</v>
      </c>
      <c r="CH7" s="72"/>
    </row>
    <row r="8" spans="1:86" ht="21.6" thickBot="1">
      <c r="B8" s="7"/>
      <c r="C8" s="411"/>
      <c r="D8" s="412"/>
      <c r="E8" s="412" t="s">
        <v>46</v>
      </c>
      <c r="F8" s="10"/>
      <c r="G8" s="146" t="s">
        <v>24</v>
      </c>
      <c r="H8" s="147">
        <v>0.6</v>
      </c>
      <c r="I8" s="148">
        <v>0.7</v>
      </c>
      <c r="J8" s="148">
        <v>0.72499999999999998</v>
      </c>
      <c r="K8" s="430">
        <v>0.75</v>
      </c>
      <c r="L8" s="431"/>
      <c r="M8" s="148">
        <v>0.77500000000000002</v>
      </c>
      <c r="N8" s="148">
        <v>0.8</v>
      </c>
      <c r="O8" s="149">
        <v>0.82499999999999996</v>
      </c>
      <c r="P8" s="24"/>
      <c r="CG8" s="17" t="s">
        <v>160</v>
      </c>
      <c r="CH8" s="17"/>
    </row>
    <row r="9" spans="1:86" ht="18.600000000000001" thickBot="1">
      <c r="B9" s="7"/>
      <c r="C9" s="413"/>
      <c r="D9" s="414"/>
      <c r="E9" s="414"/>
      <c r="F9" s="10"/>
      <c r="G9" s="157" t="str">
        <f>C10</f>
        <v>Kniebeuge</v>
      </c>
      <c r="H9" s="158">
        <f>ROUNDDOWN(E10*0.6*2,0)/2</f>
        <v>0</v>
      </c>
      <c r="I9" s="159">
        <f>ROUNDDOWN(E10*0.7*2,0)/2</f>
        <v>0</v>
      </c>
      <c r="J9" s="159">
        <f>ROUNDDOWN(E10*0.725*2,0)/2</f>
        <v>0</v>
      </c>
      <c r="K9" s="436">
        <f>ROUNDDOWN(E10*0.75*2,0)/2</f>
        <v>0</v>
      </c>
      <c r="L9" s="437"/>
      <c r="M9" s="159">
        <f>ROUNDDOWN(E10*0.775*2,0)/2</f>
        <v>0</v>
      </c>
      <c r="N9" s="159">
        <f>ROUNDDOWN(E10*0.8*2,0)/2</f>
        <v>0</v>
      </c>
      <c r="O9" s="160">
        <f>ROUNDDOWN(E10*0.825*2,0)/2</f>
        <v>0</v>
      </c>
      <c r="P9" s="25"/>
      <c r="CG9" s="17" t="s">
        <v>166</v>
      </c>
      <c r="CH9" s="17"/>
    </row>
    <row r="10" spans="1:86" ht="18">
      <c r="B10" s="7"/>
      <c r="C10" s="415" t="s">
        <v>47</v>
      </c>
      <c r="D10" s="416"/>
      <c r="E10" s="423"/>
      <c r="F10" s="11"/>
      <c r="G10" s="161" t="str">
        <f>C12</f>
        <v>Bankdrücken</v>
      </c>
      <c r="H10" s="162">
        <f>ROUNDDOWN(E12*0.6*2,0)/2</f>
        <v>0</v>
      </c>
      <c r="I10" s="163">
        <f>ROUNDDOWN(E12*0.7*2,0)/2</f>
        <v>0</v>
      </c>
      <c r="J10" s="163">
        <f>ROUNDDOWN(E12*0.725*2,0)/2</f>
        <v>0</v>
      </c>
      <c r="K10" s="434">
        <f>ROUNDDOWN(E12*0.75*2,0)/2</f>
        <v>0</v>
      </c>
      <c r="L10" s="435"/>
      <c r="M10" s="163">
        <f>ROUNDDOWN(E12*0.775*2,0)/2</f>
        <v>0</v>
      </c>
      <c r="N10" s="163">
        <f>ROUNDDOWN(E12*0.8*2,0)/2</f>
        <v>0</v>
      </c>
      <c r="O10" s="164">
        <f>ROUNDDOWN(E12*0.825*2,0)/2</f>
        <v>0</v>
      </c>
      <c r="P10" s="25"/>
      <c r="CG10" s="17" t="s">
        <v>34</v>
      </c>
      <c r="CH10" s="72"/>
    </row>
    <row r="11" spans="1:86" ht="18">
      <c r="B11" s="7"/>
      <c r="C11" s="417"/>
      <c r="D11" s="418"/>
      <c r="E11" s="423"/>
      <c r="F11" s="11"/>
      <c r="G11" s="161" t="str">
        <f>C14</f>
        <v>Kreuzheben</v>
      </c>
      <c r="H11" s="162">
        <f>ROUNDDOWN(E14*0.6*2,0)/2</f>
        <v>0</v>
      </c>
      <c r="I11" s="163">
        <f>ROUNDDOWN(E14*0.7*2,0)/2</f>
        <v>0</v>
      </c>
      <c r="J11" s="163">
        <f>ROUNDDOWN(E14*0.725*2,0)/2</f>
        <v>0</v>
      </c>
      <c r="K11" s="434">
        <f>ROUNDDOWN(E14*0.75*2,0)/2</f>
        <v>0</v>
      </c>
      <c r="L11" s="435"/>
      <c r="M11" s="163">
        <f>ROUNDDOWN(E14*0.775*2,0)/2</f>
        <v>0</v>
      </c>
      <c r="N11" s="163">
        <f>ROUNDDOWN(E14*0.8*2,0)/2</f>
        <v>0</v>
      </c>
      <c r="O11" s="164">
        <f>ROUNDDOWN(E14*0.825*2,0)/2</f>
        <v>0</v>
      </c>
      <c r="P11" s="25"/>
    </row>
    <row r="12" spans="1:86" ht="18.600000000000001" thickBot="1">
      <c r="B12" s="7"/>
      <c r="C12" s="419" t="s">
        <v>48</v>
      </c>
      <c r="D12" s="420"/>
      <c r="E12" s="424"/>
      <c r="F12" s="11"/>
      <c r="G12" s="165" t="str">
        <f>C16</f>
        <v>OHP</v>
      </c>
      <c r="H12" s="166">
        <f>ROUNDDOWN(E16*0.6*2,0)/2</f>
        <v>0</v>
      </c>
      <c r="I12" s="167">
        <f>ROUNDDOWN(E16*0.7*2,0)/2</f>
        <v>0</v>
      </c>
      <c r="J12" s="167">
        <f>ROUNDDOWN(E16*0.725*2,0)/2</f>
        <v>0</v>
      </c>
      <c r="K12" s="432">
        <f>ROUNDDOWN(E16*0.75*2,0)/2</f>
        <v>0</v>
      </c>
      <c r="L12" s="433"/>
      <c r="M12" s="167">
        <f>ROUNDDOWN(E16*0.775*2,0)/2</f>
        <v>0</v>
      </c>
      <c r="N12" s="167">
        <f>ROUNDDOWN(E16*0.8*2,0)/2</f>
        <v>0</v>
      </c>
      <c r="O12" s="168">
        <f>ROUNDDOWN(E16*0.825*2,0)/2</f>
        <v>0</v>
      </c>
      <c r="P12" s="25"/>
      <c r="CG12" s="71" t="s">
        <v>50</v>
      </c>
      <c r="CH12" s="71"/>
    </row>
    <row r="13" spans="1:86" ht="21.6" thickBot="1">
      <c r="B13" s="7"/>
      <c r="C13" s="417"/>
      <c r="D13" s="418"/>
      <c r="E13" s="425"/>
      <c r="F13" s="11"/>
      <c r="G13" s="150" t="s">
        <v>24</v>
      </c>
      <c r="H13" s="151">
        <v>0.85</v>
      </c>
      <c r="I13" s="152">
        <v>0.875</v>
      </c>
      <c r="J13" s="152">
        <v>0.9</v>
      </c>
      <c r="K13" s="430">
        <v>0.92500000000000004</v>
      </c>
      <c r="L13" s="431"/>
      <c r="M13" s="152">
        <v>0.95</v>
      </c>
      <c r="N13" s="152">
        <v>0.97499999999999998</v>
      </c>
      <c r="O13" s="153">
        <v>1</v>
      </c>
      <c r="P13" s="24"/>
      <c r="CG13" s="17" t="s">
        <v>72</v>
      </c>
      <c r="CH13" s="17"/>
    </row>
    <row r="14" spans="1:86" ht="18">
      <c r="B14" s="7"/>
      <c r="C14" s="419" t="s">
        <v>49</v>
      </c>
      <c r="D14" s="420"/>
      <c r="E14" s="424"/>
      <c r="F14" s="11"/>
      <c r="G14" s="157" t="str">
        <f>C10</f>
        <v>Kniebeuge</v>
      </c>
      <c r="H14" s="169">
        <f>ROUNDDOWN(E10*0.85*2,0)/2</f>
        <v>0</v>
      </c>
      <c r="I14" s="170">
        <f>ROUNDDOWN(E10*0.875*2,0)/2</f>
        <v>0</v>
      </c>
      <c r="J14" s="170">
        <f>ROUNDDOWN(E10*0.9*2,0)/2</f>
        <v>0</v>
      </c>
      <c r="K14" s="436">
        <f>ROUNDDOWN(E10*0.925*2,0)/2</f>
        <v>0</v>
      </c>
      <c r="L14" s="437"/>
      <c r="M14" s="170">
        <f>ROUNDDOWN(E10*0.95*2,0)/2</f>
        <v>0</v>
      </c>
      <c r="N14" s="170">
        <f>ROUNDDOWN(E10*0.975*2,0)/2</f>
        <v>0</v>
      </c>
      <c r="O14" s="171">
        <f>ROUNDDOWN(E10*1*2,0)/2</f>
        <v>0</v>
      </c>
      <c r="P14" s="25"/>
      <c r="CG14" s="17" t="s">
        <v>224</v>
      </c>
      <c r="CH14" s="17"/>
    </row>
    <row r="15" spans="1:86" ht="18">
      <c r="B15" s="7"/>
      <c r="C15" s="417"/>
      <c r="D15" s="418"/>
      <c r="E15" s="425"/>
      <c r="F15" s="11"/>
      <c r="G15" s="161" t="str">
        <f>C12</f>
        <v>Bankdrücken</v>
      </c>
      <c r="H15" s="162">
        <f>ROUNDDOWN(E12*0.85*2,0)/2</f>
        <v>0</v>
      </c>
      <c r="I15" s="163">
        <f>ROUNDDOWN(E12*0.875*2,0)/2</f>
        <v>0</v>
      </c>
      <c r="J15" s="163">
        <f>ROUNDDOWN(E12*0.9*2,0)/2</f>
        <v>0</v>
      </c>
      <c r="K15" s="434">
        <f>ROUNDDOWN(E12*0.925*2,0)/2</f>
        <v>0</v>
      </c>
      <c r="L15" s="435"/>
      <c r="M15" s="163">
        <f>ROUNDDOWN(E12*0.95*2,0)/2</f>
        <v>0</v>
      </c>
      <c r="N15" s="163">
        <f>ROUNDDOWN(E12*0.975*2,0)/2</f>
        <v>0</v>
      </c>
      <c r="O15" s="164">
        <f>ROUNDDOWN(E12*1*2,0)/2</f>
        <v>0</v>
      </c>
      <c r="P15" s="25"/>
      <c r="CG15" s="17" t="s">
        <v>71</v>
      </c>
      <c r="CH15" s="17"/>
    </row>
    <row r="16" spans="1:86" ht="18">
      <c r="B16" s="7"/>
      <c r="C16" s="419" t="s">
        <v>35</v>
      </c>
      <c r="D16" s="420"/>
      <c r="E16" s="424"/>
      <c r="F16" s="11"/>
      <c r="G16" s="161" t="str">
        <f>C14</f>
        <v>Kreuzheben</v>
      </c>
      <c r="H16" s="162">
        <f>ROUNDDOWN(E14*0.85*2,0)/2</f>
        <v>0</v>
      </c>
      <c r="I16" s="163">
        <f>ROUNDDOWN(E14*0.875*2,0)/2</f>
        <v>0</v>
      </c>
      <c r="J16" s="163">
        <f>ROUNDDOWN(E14*0.9*2,0)/2</f>
        <v>0</v>
      </c>
      <c r="K16" s="434">
        <f>ROUNDDOWN(E14*0.925*2,0)/2</f>
        <v>0</v>
      </c>
      <c r="L16" s="435"/>
      <c r="M16" s="163">
        <f>ROUNDDOWN(E14*0.95*2,0)/2</f>
        <v>0</v>
      </c>
      <c r="N16" s="163">
        <f>ROUNDDOWN(E14*0.975*2,0)/2</f>
        <v>0</v>
      </c>
      <c r="O16" s="164">
        <f>ROUNDDOWN(E14*1*2,0)/2</f>
        <v>0</v>
      </c>
      <c r="P16" s="25"/>
      <c r="CG16" s="17" t="s">
        <v>33</v>
      </c>
      <c r="CH16" s="17"/>
    </row>
    <row r="17" spans="2:92" ht="18.600000000000001" thickBot="1">
      <c r="B17" s="7"/>
      <c r="C17" s="421"/>
      <c r="D17" s="422"/>
      <c r="E17" s="426"/>
      <c r="F17" s="11"/>
      <c r="G17" s="165" t="str">
        <f>C16</f>
        <v>OHP</v>
      </c>
      <c r="H17" s="166">
        <f>ROUNDDOWN(E16*0.85*2,0)/2</f>
        <v>0</v>
      </c>
      <c r="I17" s="167">
        <f>ROUNDDOWN(E16*0.875*2,0)/2</f>
        <v>0</v>
      </c>
      <c r="J17" s="167">
        <f>ROUNDDOWN(E16*0.9*2,0)/2</f>
        <v>0</v>
      </c>
      <c r="K17" s="432">
        <f>ROUNDDOWN(E16*0.925*2,0)/2</f>
        <v>0</v>
      </c>
      <c r="L17" s="433"/>
      <c r="M17" s="167">
        <f>ROUNDDOWN(E16*0.95*2,0)/2</f>
        <v>0</v>
      </c>
      <c r="N17" s="167">
        <f>ROUNDDOWN(E16*0.975*2,0)/2</f>
        <v>0</v>
      </c>
      <c r="O17" s="168">
        <f>ROUNDDOWN(E16*1*2,0)/2</f>
        <v>0</v>
      </c>
      <c r="P17" s="25"/>
    </row>
    <row r="18" spans="2:92">
      <c r="B18" s="7"/>
      <c r="C18" s="6"/>
      <c r="D18" s="6"/>
      <c r="E18" s="6"/>
      <c r="F18" s="6"/>
      <c r="G18" s="9"/>
      <c r="H18" s="6"/>
      <c r="I18" s="6"/>
      <c r="J18" s="6"/>
      <c r="K18" s="6"/>
      <c r="L18" s="6"/>
      <c r="M18" s="6"/>
      <c r="N18" s="6"/>
      <c r="O18" s="6"/>
      <c r="P18" s="8"/>
      <c r="CG18" s="71" t="s">
        <v>64</v>
      </c>
      <c r="CH18" s="71"/>
    </row>
    <row r="19" spans="2:92" ht="15" customHeight="1">
      <c r="B19" s="7"/>
      <c r="C19" s="6"/>
      <c r="D19" s="6"/>
      <c r="E19" s="6"/>
      <c r="F19" s="6"/>
      <c r="G19" s="9"/>
      <c r="H19" s="6"/>
      <c r="I19" s="6"/>
      <c r="J19" s="40"/>
      <c r="K19" s="40"/>
      <c r="L19" s="40"/>
      <c r="M19" s="40"/>
      <c r="N19" s="40"/>
      <c r="O19" s="40"/>
      <c r="P19" s="8"/>
      <c r="CG19" s="378" t="s">
        <v>78</v>
      </c>
      <c r="CH19" s="17"/>
    </row>
    <row r="20" spans="2:92" ht="15" customHeight="1">
      <c r="B20" s="7"/>
      <c r="C20" s="6"/>
      <c r="D20" s="6"/>
      <c r="E20" s="6"/>
      <c r="F20" s="6"/>
      <c r="G20" s="6"/>
      <c r="H20" s="6"/>
      <c r="I20" s="6"/>
      <c r="J20" s="40"/>
      <c r="K20" s="40"/>
      <c r="L20" s="40"/>
      <c r="M20" s="40"/>
      <c r="N20" s="40"/>
      <c r="O20" s="40"/>
      <c r="P20" s="8"/>
      <c r="CG20" s="17" t="s">
        <v>73</v>
      </c>
      <c r="CH20" s="17"/>
    </row>
    <row r="21" spans="2:92" ht="15" customHeight="1">
      <c r="B21" s="7"/>
      <c r="C21" s="6"/>
      <c r="D21" s="6"/>
      <c r="E21" s="6"/>
      <c r="F21" s="6"/>
      <c r="G21" s="6"/>
      <c r="H21" s="6"/>
      <c r="I21" s="6"/>
      <c r="J21" s="40"/>
      <c r="K21" s="40"/>
      <c r="L21" s="40"/>
      <c r="M21" s="40"/>
      <c r="N21" s="40"/>
      <c r="O21" s="40"/>
      <c r="P21" s="8"/>
      <c r="CG21" s="17" t="s">
        <v>74</v>
      </c>
      <c r="CH21" s="17"/>
    </row>
    <row r="22" spans="2:92" ht="15" customHeight="1">
      <c r="B22" s="7"/>
      <c r="C22" s="6"/>
      <c r="D22" s="6"/>
      <c r="E22" s="6"/>
      <c r="F22" s="6"/>
      <c r="G22" s="6"/>
      <c r="H22" s="6"/>
      <c r="I22" s="6"/>
      <c r="J22" s="40"/>
      <c r="K22" s="40"/>
      <c r="L22" s="40"/>
      <c r="M22" s="40"/>
      <c r="N22" s="40"/>
      <c r="O22" s="40"/>
      <c r="P22" s="8"/>
      <c r="CG22" s="17" t="s">
        <v>79</v>
      </c>
      <c r="CH22" s="17"/>
      <c r="CN22" s="6"/>
    </row>
    <row r="23" spans="2:92" ht="15" customHeight="1">
      <c r="B23" s="7"/>
      <c r="C23" s="6"/>
      <c r="D23" s="6"/>
      <c r="E23" s="6"/>
      <c r="F23" s="6"/>
      <c r="G23" s="6"/>
      <c r="H23" s="6"/>
      <c r="I23" s="6"/>
      <c r="J23" s="40"/>
      <c r="K23" s="40"/>
      <c r="L23" s="40"/>
      <c r="M23" s="40"/>
      <c r="N23" s="40"/>
      <c r="O23" s="40"/>
      <c r="P23" s="8"/>
      <c r="CN23" s="6"/>
    </row>
    <row r="24" spans="2:92" ht="15" customHeight="1">
      <c r="B24" s="7"/>
      <c r="C24" s="6"/>
      <c r="D24" s="6"/>
      <c r="E24" s="6"/>
      <c r="F24" s="6"/>
      <c r="G24" s="6"/>
      <c r="H24" s="6"/>
      <c r="I24" s="6"/>
      <c r="J24" s="40"/>
      <c r="K24" s="40"/>
      <c r="L24" s="40"/>
      <c r="M24" s="40"/>
      <c r="N24" s="40"/>
      <c r="O24" s="40"/>
      <c r="P24" s="8"/>
      <c r="CG24" s="71" t="s">
        <v>65</v>
      </c>
      <c r="CH24" s="71"/>
    </row>
    <row r="25" spans="2:92" ht="15" customHeight="1">
      <c r="B25" s="7"/>
      <c r="C25" s="6"/>
      <c r="D25" s="6"/>
      <c r="E25" s="6"/>
      <c r="F25" s="6"/>
      <c r="G25" s="6"/>
      <c r="H25" s="6"/>
      <c r="I25" s="6"/>
      <c r="J25" s="40"/>
      <c r="K25" s="40"/>
      <c r="L25" s="40"/>
      <c r="M25" s="40"/>
      <c r="N25" s="40"/>
      <c r="O25" s="40"/>
      <c r="P25" s="8"/>
      <c r="CG25" s="379" t="s">
        <v>198</v>
      </c>
      <c r="CH25" s="17"/>
    </row>
    <row r="26" spans="2:92" ht="15" customHeight="1">
      <c r="B26" s="7"/>
      <c r="C26" s="6"/>
      <c r="D26" s="6"/>
      <c r="E26" s="6"/>
      <c r="F26" s="6"/>
      <c r="G26" s="6"/>
      <c r="H26" s="6"/>
      <c r="I26" s="6"/>
      <c r="J26" s="40"/>
      <c r="K26" s="40"/>
      <c r="L26" s="40"/>
      <c r="M26" s="40"/>
      <c r="N26" s="40"/>
      <c r="O26" s="40"/>
      <c r="P26" s="8"/>
      <c r="CG26" s="17" t="s">
        <v>76</v>
      </c>
      <c r="CH26" s="17"/>
    </row>
    <row r="27" spans="2:92" ht="15" customHeight="1">
      <c r="B27" s="7"/>
      <c r="C27" s="6"/>
      <c r="D27" s="6"/>
      <c r="E27" s="6"/>
      <c r="F27" s="6"/>
      <c r="G27" s="6"/>
      <c r="H27" s="6"/>
      <c r="I27" s="6"/>
      <c r="J27" s="40"/>
      <c r="K27" s="40"/>
      <c r="L27" s="40"/>
      <c r="M27" s="40"/>
      <c r="N27" s="40"/>
      <c r="O27" s="40"/>
      <c r="P27" s="8"/>
      <c r="CG27" s="17" t="s">
        <v>75</v>
      </c>
      <c r="CH27" s="17"/>
    </row>
    <row r="28" spans="2:92" ht="15" customHeight="1">
      <c r="B28" s="7"/>
      <c r="C28" s="12"/>
      <c r="D28" s="12"/>
      <c r="E28" s="12"/>
      <c r="F28" s="12"/>
      <c r="G28" s="12"/>
      <c r="H28" s="12"/>
      <c r="I28" s="12"/>
      <c r="J28" s="40"/>
      <c r="K28" s="40"/>
      <c r="L28" s="40"/>
      <c r="M28" s="40"/>
      <c r="N28" s="40"/>
      <c r="O28" s="40"/>
      <c r="P28" s="8"/>
      <c r="CG28" s="17" t="s">
        <v>77</v>
      </c>
      <c r="CH28" s="17"/>
    </row>
    <row r="29" spans="2:92" ht="15" customHeight="1">
      <c r="B29" s="7"/>
      <c r="C29" s="6"/>
      <c r="D29" s="6"/>
      <c r="E29" s="6"/>
      <c r="F29" s="6"/>
      <c r="G29" s="6"/>
      <c r="H29" s="6"/>
      <c r="I29" s="6"/>
      <c r="J29" s="40"/>
      <c r="K29" s="40"/>
      <c r="L29" s="40"/>
      <c r="M29" s="40"/>
      <c r="N29" s="40"/>
      <c r="O29" s="40"/>
      <c r="P29" s="8"/>
    </row>
    <row r="30" spans="2:92" ht="15" customHeight="1">
      <c r="B30" s="7"/>
      <c r="C30" s="6"/>
      <c r="D30" s="6"/>
      <c r="E30" s="6"/>
      <c r="F30" s="6"/>
      <c r="G30" s="6"/>
      <c r="H30" s="6"/>
      <c r="I30" s="6"/>
      <c r="J30" s="40"/>
      <c r="K30" s="40"/>
      <c r="L30" s="40"/>
      <c r="M30" s="40"/>
      <c r="N30" s="40"/>
      <c r="O30" s="40"/>
      <c r="P30" s="8"/>
      <c r="CG30" s="71" t="s">
        <v>51</v>
      </c>
      <c r="CH30" s="71"/>
    </row>
    <row r="31" spans="2:92" ht="15" customHeight="1">
      <c r="B31" s="7"/>
      <c r="C31" s="6"/>
      <c r="D31" s="6"/>
      <c r="E31" s="6"/>
      <c r="F31" s="6"/>
      <c r="G31" s="6"/>
      <c r="H31" s="6"/>
      <c r="I31" s="6"/>
      <c r="J31" s="40"/>
      <c r="K31" s="40"/>
      <c r="L31" s="40"/>
      <c r="M31" s="40"/>
      <c r="N31" s="40"/>
      <c r="O31" s="40"/>
      <c r="P31" s="8"/>
      <c r="CG31" s="17" t="s">
        <v>80</v>
      </c>
      <c r="CH31" s="17"/>
    </row>
    <row r="32" spans="2:92" ht="15" customHeight="1">
      <c r="B32" s="7"/>
      <c r="C32" s="6"/>
      <c r="D32" s="6"/>
      <c r="E32" s="6"/>
      <c r="F32" s="6"/>
      <c r="G32" s="6"/>
      <c r="H32" s="6"/>
      <c r="I32" s="6"/>
      <c r="J32" s="40"/>
      <c r="K32" s="40"/>
      <c r="L32" s="40"/>
      <c r="M32" s="40"/>
      <c r="N32" s="40"/>
      <c r="O32" s="40"/>
      <c r="P32" s="8"/>
      <c r="CG32" s="17" t="s">
        <v>81</v>
      </c>
      <c r="CH32" s="17"/>
    </row>
    <row r="33" spans="2:86" ht="15" customHeight="1">
      <c r="B33" s="7"/>
      <c r="C33" s="6"/>
      <c r="D33" s="6"/>
      <c r="E33" s="6"/>
      <c r="F33" s="6"/>
      <c r="G33" s="6"/>
      <c r="H33" s="6"/>
      <c r="I33" s="6"/>
      <c r="J33" s="40"/>
      <c r="K33" s="40"/>
      <c r="L33" s="40"/>
      <c r="M33" s="40"/>
      <c r="N33" s="40"/>
      <c r="O33" s="40"/>
      <c r="P33" s="8"/>
      <c r="CG33" s="17" t="s">
        <v>39</v>
      </c>
      <c r="CH33" s="17"/>
    </row>
    <row r="34" spans="2:86" ht="15" customHeight="1">
      <c r="B34" s="7"/>
      <c r="C34" s="6"/>
      <c r="D34" s="6"/>
      <c r="E34" s="6"/>
      <c r="F34" s="6"/>
      <c r="G34" s="6"/>
      <c r="H34" s="6"/>
      <c r="I34" s="6"/>
      <c r="J34" s="40"/>
      <c r="K34" s="40"/>
      <c r="L34" s="40"/>
      <c r="M34" s="40"/>
      <c r="N34" s="40"/>
      <c r="O34" s="40"/>
      <c r="P34" s="8"/>
      <c r="CG34" s="17" t="s">
        <v>82</v>
      </c>
      <c r="CH34" s="17"/>
    </row>
    <row r="35" spans="2:86" ht="15" customHeight="1">
      <c r="B35" s="7"/>
      <c r="C35" s="6"/>
      <c r="D35" s="6"/>
      <c r="E35" s="6"/>
      <c r="F35" s="6"/>
      <c r="G35" s="6"/>
      <c r="H35" s="6"/>
      <c r="I35" s="6"/>
      <c r="J35" s="40"/>
      <c r="K35" s="40"/>
      <c r="L35" s="40"/>
      <c r="M35" s="40"/>
      <c r="N35" s="40"/>
      <c r="O35" s="40"/>
      <c r="P35" s="8"/>
      <c r="CG35" s="15"/>
    </row>
    <row r="36" spans="2:86" s="15" customFormat="1" ht="15" customHeight="1">
      <c r="B36" s="13"/>
      <c r="C36" s="9"/>
      <c r="D36" s="9"/>
      <c r="E36" s="9"/>
      <c r="F36" s="9"/>
      <c r="G36" s="9"/>
      <c r="H36" s="9"/>
      <c r="I36" s="9"/>
      <c r="J36" s="40"/>
      <c r="K36" s="40"/>
      <c r="L36" s="40"/>
      <c r="M36" s="40"/>
      <c r="N36" s="40"/>
      <c r="O36" s="40"/>
      <c r="P36" s="14"/>
      <c r="CH36" s="71"/>
    </row>
    <row r="37" spans="2:86" s="15" customFormat="1" ht="15" customHeight="1">
      <c r="B37" s="13"/>
      <c r="C37" s="9"/>
      <c r="D37" s="9"/>
      <c r="E37" s="9"/>
      <c r="F37" s="9"/>
      <c r="G37" s="9"/>
      <c r="H37" s="9"/>
      <c r="I37" s="9"/>
      <c r="J37" s="40"/>
      <c r="K37" s="40"/>
      <c r="L37" s="40"/>
      <c r="M37" s="40"/>
      <c r="N37" s="40"/>
      <c r="O37" s="40"/>
      <c r="P37" s="14"/>
      <c r="CG37" s="71"/>
      <c r="CH37" s="71"/>
    </row>
    <row r="38" spans="2:86" s="15" customFormat="1" ht="15" customHeight="1" thickBot="1">
      <c r="B38" s="13"/>
      <c r="C38" s="9"/>
      <c r="D38" s="9"/>
      <c r="E38" s="9"/>
      <c r="F38" s="9"/>
      <c r="G38" s="9"/>
      <c r="H38" s="9"/>
      <c r="I38" s="9"/>
      <c r="J38" s="40"/>
      <c r="K38" s="40"/>
      <c r="L38" s="40"/>
      <c r="M38" s="40"/>
      <c r="N38" s="40"/>
      <c r="O38" s="40"/>
      <c r="P38" s="14"/>
      <c r="CG38" s="71"/>
      <c r="CH38" s="71"/>
    </row>
    <row r="39" spans="2:86" s="15" customFormat="1" ht="21.6" thickBot="1">
      <c r="B39" s="13"/>
      <c r="C39" s="84" t="s">
        <v>142</v>
      </c>
      <c r="D39" s="84" t="s">
        <v>201</v>
      </c>
      <c r="E39" s="154" t="s">
        <v>202</v>
      </c>
      <c r="F39" s="154" t="s">
        <v>203</v>
      </c>
      <c r="G39" s="154" t="s">
        <v>121</v>
      </c>
      <c r="H39" s="154" t="s">
        <v>201</v>
      </c>
      <c r="I39" s="154" t="s">
        <v>202</v>
      </c>
      <c r="J39" s="154" t="s">
        <v>121</v>
      </c>
      <c r="K39" s="40"/>
      <c r="L39" s="40"/>
      <c r="M39" s="40"/>
      <c r="N39" s="40"/>
      <c r="O39" s="40"/>
      <c r="P39" s="14"/>
      <c r="CG39" s="71"/>
      <c r="CH39" s="71"/>
    </row>
    <row r="40" spans="2:86" s="15" customFormat="1" ht="15" customHeight="1">
      <c r="B40" s="13"/>
      <c r="C40" s="400" t="s">
        <v>132</v>
      </c>
      <c r="D40" s="227" t="s">
        <v>61</v>
      </c>
      <c r="E40" s="227" t="s">
        <v>58</v>
      </c>
      <c r="F40" s="227" t="s">
        <v>49</v>
      </c>
      <c r="G40" s="228"/>
      <c r="H40" s="227" t="s">
        <v>63</v>
      </c>
      <c r="I40" s="227" t="s">
        <v>60</v>
      </c>
      <c r="J40" s="229"/>
      <c r="K40" s="40"/>
      <c r="L40" s="40"/>
      <c r="M40" s="40"/>
      <c r="N40" s="40"/>
      <c r="O40" s="40"/>
      <c r="P40" s="14"/>
      <c r="CG40" s="71"/>
      <c r="CH40" s="71"/>
    </row>
    <row r="41" spans="2:86" s="15" customFormat="1" ht="15" customHeight="1">
      <c r="B41" s="13"/>
      <c r="C41" s="401"/>
      <c r="D41" s="230" t="s">
        <v>135</v>
      </c>
      <c r="E41" s="230" t="s">
        <v>136</v>
      </c>
      <c r="F41" s="230" t="s">
        <v>62</v>
      </c>
      <c r="G41" s="231"/>
      <c r="H41" s="73"/>
      <c r="I41" s="230" t="s">
        <v>137</v>
      </c>
      <c r="J41" s="232"/>
      <c r="K41" s="40"/>
      <c r="L41" s="40"/>
      <c r="M41" s="40"/>
      <c r="N41" s="40"/>
      <c r="O41" s="40"/>
      <c r="P41" s="14"/>
      <c r="CG41" s="71"/>
      <c r="CH41" s="71"/>
    </row>
    <row r="42" spans="2:86" s="15" customFormat="1" ht="15" customHeight="1">
      <c r="B42" s="13"/>
      <c r="C42" s="402"/>
      <c r="D42" s="233"/>
      <c r="E42" s="74"/>
      <c r="F42" s="75"/>
      <c r="G42" s="234"/>
      <c r="H42" s="74"/>
      <c r="I42" s="75"/>
      <c r="J42" s="235"/>
      <c r="K42" s="40"/>
      <c r="L42" s="40"/>
      <c r="M42" s="40"/>
      <c r="N42" s="40"/>
      <c r="O42" s="40"/>
      <c r="P42" s="14"/>
      <c r="CG42" s="71"/>
      <c r="CH42" s="71"/>
    </row>
    <row r="43" spans="2:86" s="15" customFormat="1" ht="15" customHeight="1">
      <c r="B43" s="13"/>
      <c r="C43" s="403" t="s">
        <v>133</v>
      </c>
      <c r="D43" s="236" t="s">
        <v>139</v>
      </c>
      <c r="E43" s="236" t="s">
        <v>138</v>
      </c>
      <c r="F43" s="237" t="s">
        <v>59</v>
      </c>
      <c r="G43" s="238"/>
      <c r="H43" s="236" t="s">
        <v>95</v>
      </c>
      <c r="I43" s="236" t="s">
        <v>141</v>
      </c>
      <c r="J43" s="239"/>
      <c r="K43" s="40"/>
      <c r="L43" s="40"/>
      <c r="M43" s="40"/>
      <c r="N43" s="40"/>
      <c r="O43" s="40"/>
      <c r="P43" s="14"/>
      <c r="CG43" s="71"/>
      <c r="CH43" s="71"/>
    </row>
    <row r="44" spans="2:86" s="15" customFormat="1" ht="15" customHeight="1">
      <c r="B44" s="13"/>
      <c r="C44" s="404"/>
      <c r="D44" s="240"/>
      <c r="E44" s="240" t="s">
        <v>115</v>
      </c>
      <c r="F44" s="240" t="s">
        <v>93</v>
      </c>
      <c r="G44" s="241"/>
      <c r="H44" s="240" t="s">
        <v>140</v>
      </c>
      <c r="I44" s="240" t="s">
        <v>116</v>
      </c>
      <c r="J44" s="242"/>
      <c r="K44" s="40"/>
      <c r="L44" s="40"/>
      <c r="M44" s="40"/>
      <c r="N44" s="40"/>
      <c r="O44" s="40"/>
      <c r="P44" s="14"/>
      <c r="CG44" s="71"/>
      <c r="CH44" s="71"/>
    </row>
    <row r="45" spans="2:86" s="15" customFormat="1" ht="15" customHeight="1">
      <c r="B45" s="13"/>
      <c r="C45" s="405"/>
      <c r="D45" s="243"/>
      <c r="E45" s="243"/>
      <c r="F45" s="244"/>
      <c r="G45" s="244"/>
      <c r="H45" s="243"/>
      <c r="I45" s="243"/>
      <c r="J45" s="245"/>
      <c r="K45" s="40"/>
      <c r="L45" s="40"/>
      <c r="M45" s="40"/>
      <c r="N45" s="40"/>
      <c r="O45" s="40"/>
      <c r="P45" s="14"/>
      <c r="CG45" s="71"/>
      <c r="CH45" s="71"/>
    </row>
    <row r="46" spans="2:86" s="15" customFormat="1" ht="15" customHeight="1">
      <c r="B46" s="13"/>
      <c r="C46" s="406" t="s">
        <v>134</v>
      </c>
      <c r="D46" s="246" t="s">
        <v>64</v>
      </c>
      <c r="E46" s="246" t="s">
        <v>103</v>
      </c>
      <c r="F46" s="247"/>
      <c r="G46" s="247"/>
      <c r="H46" s="246" t="s">
        <v>66</v>
      </c>
      <c r="I46" s="246" t="s">
        <v>108</v>
      </c>
      <c r="J46" s="248"/>
      <c r="K46" s="40"/>
      <c r="L46" s="40"/>
      <c r="M46" s="40"/>
      <c r="N46" s="40"/>
      <c r="O46" s="40"/>
      <c r="P46" s="14"/>
      <c r="CG46" s="71"/>
      <c r="CH46" s="71"/>
    </row>
    <row r="47" spans="2:86" s="15" customFormat="1" ht="15" customHeight="1">
      <c r="B47" s="13"/>
      <c r="C47" s="406"/>
      <c r="D47" s="246" t="s">
        <v>65</v>
      </c>
      <c r="E47" s="246" t="s">
        <v>57</v>
      </c>
      <c r="F47" s="249"/>
      <c r="G47" s="249"/>
      <c r="H47" s="246" t="s">
        <v>67</v>
      </c>
      <c r="I47" s="246" t="s">
        <v>55</v>
      </c>
      <c r="J47" s="250"/>
      <c r="K47" s="40"/>
      <c r="L47" s="40"/>
      <c r="M47" s="40"/>
      <c r="N47" s="40"/>
      <c r="O47" s="40"/>
      <c r="P47" s="14"/>
      <c r="CG47" s="71" t="s">
        <v>52</v>
      </c>
      <c r="CH47" s="71"/>
    </row>
    <row r="48" spans="2:86" ht="18.600000000000001" thickBot="1">
      <c r="B48" s="7"/>
      <c r="C48" s="407"/>
      <c r="D48" s="76"/>
      <c r="E48" s="251" t="s">
        <v>53</v>
      </c>
      <c r="F48" s="77"/>
      <c r="G48" s="78"/>
      <c r="H48" s="78"/>
      <c r="I48" s="252" t="s">
        <v>54</v>
      </c>
      <c r="J48" s="79"/>
      <c r="K48" s="40"/>
      <c r="L48" s="40"/>
      <c r="M48" s="40"/>
      <c r="N48" s="40"/>
      <c r="O48" s="40"/>
      <c r="P48" s="8"/>
      <c r="CG48" s="17" t="s">
        <v>99</v>
      </c>
      <c r="CH48" s="17"/>
    </row>
    <row r="49" spans="1:86">
      <c r="B49" s="7"/>
      <c r="C49" s="6"/>
      <c r="D49" s="6"/>
      <c r="E49" s="6"/>
      <c r="F49" s="6"/>
      <c r="G49" s="6"/>
      <c r="H49" s="6"/>
      <c r="I49" s="6"/>
      <c r="J49" s="40"/>
      <c r="K49" s="40"/>
      <c r="L49" s="40"/>
      <c r="M49" s="40"/>
      <c r="N49" s="40"/>
      <c r="O49" s="40"/>
      <c r="P49" s="8"/>
      <c r="CG49" s="379" t="s">
        <v>222</v>
      </c>
      <c r="CH49" s="17"/>
    </row>
    <row r="50" spans="1:86">
      <c r="B50" s="7"/>
      <c r="D50" s="6"/>
      <c r="E50" s="6"/>
      <c r="F50" s="6"/>
      <c r="G50" s="6"/>
      <c r="H50" s="6"/>
      <c r="I50" s="6"/>
      <c r="J50" s="40"/>
      <c r="K50" s="40"/>
      <c r="L50" s="40"/>
      <c r="M50" s="40"/>
      <c r="N50" s="40"/>
      <c r="O50" s="40"/>
      <c r="P50" s="8"/>
      <c r="CG50" s="17" t="s">
        <v>223</v>
      </c>
    </row>
    <row r="51" spans="1:86" ht="24" thickBot="1">
      <c r="B51" s="7"/>
      <c r="C51" s="70" t="s">
        <v>120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8"/>
      <c r="CG51" s="378" t="s">
        <v>114</v>
      </c>
      <c r="CH51" s="17"/>
    </row>
    <row r="52" spans="1:86" s="17" customFormat="1" ht="21.6" thickBot="1">
      <c r="B52" s="16"/>
      <c r="C52" s="84" t="s">
        <v>143</v>
      </c>
      <c r="D52" s="84" t="s">
        <v>14</v>
      </c>
      <c r="E52" s="154" t="s">
        <v>15</v>
      </c>
      <c r="F52" s="154" t="s">
        <v>16</v>
      </c>
      <c r="G52" s="154" t="s">
        <v>121</v>
      </c>
      <c r="H52" s="154" t="s">
        <v>21</v>
      </c>
      <c r="I52" s="154" t="s">
        <v>22</v>
      </c>
      <c r="J52" s="154" t="s">
        <v>121</v>
      </c>
      <c r="K52" s="22"/>
      <c r="L52" s="22"/>
      <c r="M52" s="22"/>
      <c r="N52" s="22"/>
      <c r="O52" s="22"/>
      <c r="P52" s="26"/>
      <c r="Q52" s="22" t="str">
        <f t="shared" ref="Q52:Q60" si="0">D52</f>
        <v>Tag A</v>
      </c>
      <c r="R52" s="22" t="str">
        <f t="shared" ref="R52:R60" si="1">E52</f>
        <v>Tag B</v>
      </c>
      <c r="S52" s="22" t="str">
        <f t="shared" ref="S52:S60" si="2">F52</f>
        <v>Tag C</v>
      </c>
      <c r="T52" s="22" t="str">
        <f t="shared" ref="T52:T60" si="3">G52</f>
        <v>PAUSE</v>
      </c>
      <c r="U52" s="22" t="str">
        <f t="shared" ref="U52:U60" si="4">H52</f>
        <v>Tag E</v>
      </c>
      <c r="V52" s="22" t="str">
        <f t="shared" ref="V52:V60" si="5">I52</f>
        <v>Tag F</v>
      </c>
      <c r="W52" s="22" t="str">
        <f t="shared" ref="W52:W60" si="6">J52</f>
        <v>PAUSE</v>
      </c>
      <c r="AC52" s="22" t="str">
        <f>Q52</f>
        <v>Tag A</v>
      </c>
      <c r="AD52" s="22" t="str">
        <f t="shared" ref="AD52:AD60" si="7">R52</f>
        <v>Tag B</v>
      </c>
      <c r="AE52" s="22" t="str">
        <f t="shared" ref="AE52:AE60" si="8">S52</f>
        <v>Tag C</v>
      </c>
      <c r="AF52" s="22" t="str">
        <f t="shared" ref="AF52:AF60" si="9">T52</f>
        <v>PAUSE</v>
      </c>
      <c r="AG52" s="22" t="str">
        <f t="shared" ref="AG52:AG60" si="10">U52</f>
        <v>Tag E</v>
      </c>
      <c r="AH52" s="22" t="str">
        <f t="shared" ref="AH52:AH60" si="11">V52</f>
        <v>Tag F</v>
      </c>
      <c r="AI52" s="22" t="str">
        <f t="shared" ref="AI52:AI60" si="12">W52</f>
        <v>PAUSE</v>
      </c>
      <c r="AO52" s="22" t="str">
        <f>AC52</f>
        <v>Tag A</v>
      </c>
      <c r="AP52" s="22" t="str">
        <f t="shared" ref="AP52:AP60" si="13">AD52</f>
        <v>Tag B</v>
      </c>
      <c r="AQ52" s="22" t="str">
        <f t="shared" ref="AQ52:AQ60" si="14">AE52</f>
        <v>Tag C</v>
      </c>
      <c r="AR52" s="22" t="str">
        <f t="shared" ref="AR52:AR60" si="15">AF52</f>
        <v>PAUSE</v>
      </c>
      <c r="AS52" s="22" t="str">
        <f t="shared" ref="AS52:AS60" si="16">AG52</f>
        <v>Tag E</v>
      </c>
      <c r="AT52" s="22" t="str">
        <f t="shared" ref="AT52:AT60" si="17">AH52</f>
        <v>Tag F</v>
      </c>
      <c r="AU52" s="22" t="str">
        <f t="shared" ref="AU52:AU60" si="18">AI52</f>
        <v>PAUSE</v>
      </c>
      <c r="BA52" s="22" t="str">
        <f>AO52</f>
        <v>Tag A</v>
      </c>
      <c r="BB52" s="22" t="str">
        <f t="shared" ref="BB52:BB60" si="19">AP52</f>
        <v>Tag B</v>
      </c>
      <c r="BC52" s="22" t="str">
        <f t="shared" ref="BC52:BC60" si="20">AQ52</f>
        <v>Tag C</v>
      </c>
      <c r="BD52" s="22" t="str">
        <f t="shared" ref="BD52:BD60" si="21">AR52</f>
        <v>PAUSE</v>
      </c>
      <c r="BE52" s="22" t="str">
        <f t="shared" ref="BE52:BE60" si="22">AS52</f>
        <v>Tag E</v>
      </c>
      <c r="BF52" s="22" t="str">
        <f t="shared" ref="BF52:BF60" si="23">AT52</f>
        <v>Tag F</v>
      </c>
      <c r="BG52" s="22" t="str">
        <f t="shared" ref="BG52:BG60" si="24">AU52</f>
        <v>PAUSE</v>
      </c>
      <c r="BM52" s="22" t="str">
        <f>BA52</f>
        <v>Tag A</v>
      </c>
      <c r="BN52" s="22" t="str">
        <f t="shared" ref="BN52:BN60" si="25">BB52</f>
        <v>Tag B</v>
      </c>
      <c r="BO52" s="22" t="str">
        <f t="shared" ref="BO52:BO60" si="26">BC52</f>
        <v>Tag C</v>
      </c>
      <c r="BP52" s="22" t="str">
        <f t="shared" ref="BP52:BP60" si="27">BD52</f>
        <v>PAUSE</v>
      </c>
      <c r="BQ52" s="22" t="str">
        <f t="shared" ref="BQ52:BQ60" si="28">BE52</f>
        <v>Tag E</v>
      </c>
      <c r="BR52" s="22" t="str">
        <f t="shared" ref="BR52:BR60" si="29">BF52</f>
        <v>Tag F</v>
      </c>
      <c r="BS52" s="22" t="str">
        <f t="shared" ref="BS52:BS60" si="30">BG52</f>
        <v>PAUSE</v>
      </c>
      <c r="BY52" s="22" t="str">
        <f>BM52</f>
        <v>Tag A</v>
      </c>
      <c r="BZ52" s="22" t="str">
        <f t="shared" ref="BZ52:BZ60" si="31">BN52</f>
        <v>Tag B</v>
      </c>
      <c r="CA52" s="22" t="str">
        <f t="shared" ref="CA52:CA60" si="32">BO52</f>
        <v>Tag C</v>
      </c>
      <c r="CB52" s="22" t="str">
        <f t="shared" ref="CB52:CB60" si="33">BP52</f>
        <v>PAUSE</v>
      </c>
      <c r="CC52" s="22" t="str">
        <f t="shared" ref="CC52:CC60" si="34">BQ52</f>
        <v>Tag E</v>
      </c>
      <c r="CD52" s="22" t="str">
        <f t="shared" ref="CD52:CD60" si="35">BR52</f>
        <v>Tag F</v>
      </c>
      <c r="CE52" s="22" t="str">
        <f t="shared" ref="CE52:CE60" si="36">BS52</f>
        <v>PAUSE</v>
      </c>
      <c r="CG52" s="17" t="s">
        <v>98</v>
      </c>
    </row>
    <row r="53" spans="1:86" s="19" customFormat="1" ht="15" customHeight="1">
      <c r="B53" s="18"/>
      <c r="C53" s="427"/>
      <c r="D53" s="60" t="s">
        <v>86</v>
      </c>
      <c r="E53" s="60" t="s">
        <v>48</v>
      </c>
      <c r="F53" s="60" t="s">
        <v>83</v>
      </c>
      <c r="G53" s="61"/>
      <c r="H53" s="60" t="str">
        <f>D53</f>
        <v>Lowbar Kniebeuge</v>
      </c>
      <c r="I53" s="60" t="s">
        <v>48</v>
      </c>
      <c r="J53" s="52"/>
      <c r="K53" s="41"/>
      <c r="L53" s="41"/>
      <c r="M53" s="41"/>
      <c r="N53" s="41"/>
      <c r="O53" s="41"/>
      <c r="P53" s="1"/>
      <c r="Q53" s="22" t="str">
        <f t="shared" si="0"/>
        <v>Lowbar Kniebeuge</v>
      </c>
      <c r="R53" s="22" t="str">
        <f t="shared" si="1"/>
        <v>Bankdrücken</v>
      </c>
      <c r="S53" s="22" t="str">
        <f t="shared" si="2"/>
        <v>Konventionelles Kreuzheben</v>
      </c>
      <c r="T53" s="22">
        <f t="shared" si="3"/>
        <v>0</v>
      </c>
      <c r="U53" s="22" t="str">
        <f t="shared" si="4"/>
        <v>Lowbar Kniebeuge</v>
      </c>
      <c r="V53" s="22" t="str">
        <f t="shared" si="5"/>
        <v>Bankdrücken</v>
      </c>
      <c r="W53" s="22">
        <f t="shared" si="6"/>
        <v>0</v>
      </c>
      <c r="AC53" s="22" t="str">
        <f t="shared" ref="AC53:AC60" si="37">Q53</f>
        <v>Lowbar Kniebeuge</v>
      </c>
      <c r="AD53" s="22" t="str">
        <f t="shared" si="7"/>
        <v>Bankdrücken</v>
      </c>
      <c r="AE53" s="22" t="str">
        <f t="shared" si="8"/>
        <v>Konventionelles Kreuzheben</v>
      </c>
      <c r="AF53" s="22">
        <f t="shared" si="9"/>
        <v>0</v>
      </c>
      <c r="AG53" s="22" t="str">
        <f t="shared" si="10"/>
        <v>Lowbar Kniebeuge</v>
      </c>
      <c r="AH53" s="22" t="str">
        <f t="shared" si="11"/>
        <v>Bankdrücken</v>
      </c>
      <c r="AI53" s="22">
        <f t="shared" si="12"/>
        <v>0</v>
      </c>
      <c r="AO53" s="22" t="str">
        <f t="shared" ref="AO53:AO60" si="38">AC53</f>
        <v>Lowbar Kniebeuge</v>
      </c>
      <c r="AP53" s="22" t="str">
        <f t="shared" si="13"/>
        <v>Bankdrücken</v>
      </c>
      <c r="AQ53" s="22" t="str">
        <f t="shared" si="14"/>
        <v>Konventionelles Kreuzheben</v>
      </c>
      <c r="AR53" s="22">
        <f t="shared" si="15"/>
        <v>0</v>
      </c>
      <c r="AS53" s="22" t="str">
        <f t="shared" si="16"/>
        <v>Lowbar Kniebeuge</v>
      </c>
      <c r="AT53" s="22" t="str">
        <f t="shared" si="17"/>
        <v>Bankdrücken</v>
      </c>
      <c r="AU53" s="22">
        <f t="shared" si="18"/>
        <v>0</v>
      </c>
      <c r="BA53" s="22" t="str">
        <f t="shared" ref="BA53:BA60" si="39">AO53</f>
        <v>Lowbar Kniebeuge</v>
      </c>
      <c r="BB53" s="22" t="str">
        <f t="shared" si="19"/>
        <v>Bankdrücken</v>
      </c>
      <c r="BC53" s="22" t="str">
        <f t="shared" si="20"/>
        <v>Konventionelles Kreuzheben</v>
      </c>
      <c r="BD53" s="22">
        <f t="shared" si="21"/>
        <v>0</v>
      </c>
      <c r="BE53" s="22" t="str">
        <f t="shared" si="22"/>
        <v>Lowbar Kniebeuge</v>
      </c>
      <c r="BF53" s="22" t="str">
        <f t="shared" si="23"/>
        <v>Bankdrücken</v>
      </c>
      <c r="BG53" s="22">
        <f t="shared" si="24"/>
        <v>0</v>
      </c>
      <c r="BM53" s="22" t="str">
        <f t="shared" ref="BM53:BM60" si="40">BA53</f>
        <v>Lowbar Kniebeuge</v>
      </c>
      <c r="BN53" s="22" t="str">
        <f t="shared" si="25"/>
        <v>Bankdrücken</v>
      </c>
      <c r="BO53" s="22" t="str">
        <f t="shared" si="26"/>
        <v>Konventionelles Kreuzheben</v>
      </c>
      <c r="BP53" s="22">
        <f t="shared" si="27"/>
        <v>0</v>
      </c>
      <c r="BQ53" s="22" t="str">
        <f t="shared" si="28"/>
        <v>Lowbar Kniebeuge</v>
      </c>
      <c r="BR53" s="22" t="str">
        <f t="shared" si="29"/>
        <v>Bankdrücken</v>
      </c>
      <c r="BS53" s="22">
        <f t="shared" si="30"/>
        <v>0</v>
      </c>
      <c r="BY53" s="22" t="str">
        <f t="shared" ref="BY53:BY60" si="41">BM53</f>
        <v>Lowbar Kniebeuge</v>
      </c>
      <c r="BZ53" s="22" t="str">
        <f t="shared" si="31"/>
        <v>Bankdrücken</v>
      </c>
      <c r="CA53" s="22" t="str">
        <f t="shared" si="32"/>
        <v>Konventionelles Kreuzheben</v>
      </c>
      <c r="CB53" s="22">
        <f t="shared" si="33"/>
        <v>0</v>
      </c>
      <c r="CC53" s="22" t="str">
        <f t="shared" si="34"/>
        <v>Lowbar Kniebeuge</v>
      </c>
      <c r="CD53" s="22" t="str">
        <f t="shared" si="35"/>
        <v>Bankdrücken</v>
      </c>
      <c r="CE53" s="22">
        <f t="shared" si="36"/>
        <v>0</v>
      </c>
      <c r="CG53" s="17" t="s">
        <v>100</v>
      </c>
      <c r="CH53" s="17"/>
    </row>
    <row r="54" spans="1:86" ht="15" customHeight="1">
      <c r="B54" s="7"/>
      <c r="C54" s="410"/>
      <c r="D54" s="62" t="s">
        <v>34</v>
      </c>
      <c r="E54" s="62" t="s">
        <v>80</v>
      </c>
      <c r="F54" s="62" t="s">
        <v>33</v>
      </c>
      <c r="G54" s="61"/>
      <c r="H54" s="62" t="s">
        <v>94</v>
      </c>
      <c r="I54" s="62" t="str">
        <f>E54</f>
        <v>Military Press</v>
      </c>
      <c r="J54" s="52"/>
      <c r="K54" s="41"/>
      <c r="L54" s="41"/>
      <c r="M54" s="41"/>
      <c r="N54" s="41"/>
      <c r="O54" s="41"/>
      <c r="P54" s="1"/>
      <c r="Q54" s="22" t="str">
        <f t="shared" si="0"/>
        <v>Romanian DL</v>
      </c>
      <c r="R54" s="22" t="str">
        <f t="shared" si="1"/>
        <v>Military Press</v>
      </c>
      <c r="S54" s="22" t="str">
        <f t="shared" si="2"/>
        <v>Frontkniebeuge</v>
      </c>
      <c r="T54" s="22">
        <f t="shared" si="3"/>
        <v>0</v>
      </c>
      <c r="U54" s="22" t="str">
        <f t="shared" si="4"/>
        <v>Hip Thrusts</v>
      </c>
      <c r="V54" s="22" t="str">
        <f t="shared" si="5"/>
        <v>Military Press</v>
      </c>
      <c r="W54" s="22">
        <f t="shared" si="6"/>
        <v>0</v>
      </c>
      <c r="AC54" s="22" t="str">
        <f t="shared" si="37"/>
        <v>Romanian DL</v>
      </c>
      <c r="AD54" s="22" t="str">
        <f t="shared" si="7"/>
        <v>Military Press</v>
      </c>
      <c r="AE54" s="22" t="str">
        <f t="shared" si="8"/>
        <v>Frontkniebeuge</v>
      </c>
      <c r="AF54" s="22">
        <f t="shared" si="9"/>
        <v>0</v>
      </c>
      <c r="AG54" s="22" t="str">
        <f t="shared" si="10"/>
        <v>Hip Thrusts</v>
      </c>
      <c r="AH54" s="22" t="str">
        <f t="shared" si="11"/>
        <v>Military Press</v>
      </c>
      <c r="AI54" s="22">
        <f t="shared" si="12"/>
        <v>0</v>
      </c>
      <c r="AO54" s="22" t="str">
        <f t="shared" si="38"/>
        <v>Romanian DL</v>
      </c>
      <c r="AP54" s="22" t="str">
        <f t="shared" si="13"/>
        <v>Military Press</v>
      </c>
      <c r="AQ54" s="22" t="str">
        <f t="shared" si="14"/>
        <v>Frontkniebeuge</v>
      </c>
      <c r="AR54" s="22">
        <f t="shared" si="15"/>
        <v>0</v>
      </c>
      <c r="AS54" s="22" t="str">
        <f t="shared" si="16"/>
        <v>Hip Thrusts</v>
      </c>
      <c r="AT54" s="22" t="str">
        <f t="shared" si="17"/>
        <v>Military Press</v>
      </c>
      <c r="AU54" s="22">
        <f t="shared" si="18"/>
        <v>0</v>
      </c>
      <c r="BA54" s="22" t="str">
        <f t="shared" si="39"/>
        <v>Romanian DL</v>
      </c>
      <c r="BB54" s="22" t="str">
        <f t="shared" si="19"/>
        <v>Military Press</v>
      </c>
      <c r="BC54" s="22" t="str">
        <f t="shared" si="20"/>
        <v>Frontkniebeuge</v>
      </c>
      <c r="BD54" s="22">
        <f t="shared" si="21"/>
        <v>0</v>
      </c>
      <c r="BE54" s="22" t="str">
        <f t="shared" si="22"/>
        <v>Hip Thrusts</v>
      </c>
      <c r="BF54" s="22" t="str">
        <f t="shared" si="23"/>
        <v>Military Press</v>
      </c>
      <c r="BG54" s="22">
        <f t="shared" si="24"/>
        <v>0</v>
      </c>
      <c r="BM54" s="22" t="str">
        <f t="shared" si="40"/>
        <v>Romanian DL</v>
      </c>
      <c r="BN54" s="22" t="str">
        <f t="shared" si="25"/>
        <v>Military Press</v>
      </c>
      <c r="BO54" s="22" t="str">
        <f t="shared" si="26"/>
        <v>Frontkniebeuge</v>
      </c>
      <c r="BP54" s="22">
        <f t="shared" si="27"/>
        <v>0</v>
      </c>
      <c r="BQ54" s="22" t="str">
        <f t="shared" si="28"/>
        <v>Hip Thrusts</v>
      </c>
      <c r="BR54" s="22" t="str">
        <f t="shared" si="29"/>
        <v>Military Press</v>
      </c>
      <c r="BS54" s="22">
        <f t="shared" si="30"/>
        <v>0</v>
      </c>
      <c r="BY54" s="22" t="str">
        <f t="shared" si="41"/>
        <v>Romanian DL</v>
      </c>
      <c r="BZ54" s="22" t="str">
        <f t="shared" si="31"/>
        <v>Military Press</v>
      </c>
      <c r="CA54" s="22" t="str">
        <f t="shared" si="32"/>
        <v>Frontkniebeuge</v>
      </c>
      <c r="CB54" s="22">
        <f t="shared" si="33"/>
        <v>0</v>
      </c>
      <c r="CC54" s="22" t="str">
        <f t="shared" si="34"/>
        <v>Hip Thrusts</v>
      </c>
      <c r="CD54" s="22" t="str">
        <f t="shared" si="35"/>
        <v>Military Press</v>
      </c>
      <c r="CE54" s="22">
        <f t="shared" si="36"/>
        <v>0</v>
      </c>
      <c r="CH54" s="17"/>
    </row>
    <row r="55" spans="1:86" ht="15" customHeight="1">
      <c r="B55" s="7"/>
      <c r="C55" s="410"/>
      <c r="D55" s="62" t="s">
        <v>72</v>
      </c>
      <c r="E55" s="62" t="s">
        <v>99</v>
      </c>
      <c r="F55" s="63" t="s">
        <v>92</v>
      </c>
      <c r="G55" s="64"/>
      <c r="H55" s="62" t="str">
        <f>D55</f>
        <v>Belt Squat</v>
      </c>
      <c r="I55" s="62" t="str">
        <f>E55</f>
        <v>Seal Rows</v>
      </c>
      <c r="J55" s="55"/>
      <c r="K55" s="41"/>
      <c r="L55" s="41"/>
      <c r="M55" s="41"/>
      <c r="N55" s="41"/>
      <c r="O55" s="41"/>
      <c r="P55" s="1"/>
      <c r="Q55" s="22" t="str">
        <f t="shared" si="0"/>
        <v>Belt Squat</v>
      </c>
      <c r="R55" s="22" t="str">
        <f t="shared" si="1"/>
        <v>Seal Rows</v>
      </c>
      <c r="S55" s="22" t="str">
        <f t="shared" si="2"/>
        <v>Schrägbankdrücken</v>
      </c>
      <c r="T55" s="22">
        <f t="shared" si="3"/>
        <v>0</v>
      </c>
      <c r="U55" s="22" t="str">
        <f t="shared" si="4"/>
        <v>Belt Squat</v>
      </c>
      <c r="V55" s="22" t="str">
        <f t="shared" si="5"/>
        <v>Seal Rows</v>
      </c>
      <c r="W55" s="22">
        <f t="shared" si="6"/>
        <v>0</v>
      </c>
      <c r="AC55" s="22" t="str">
        <f t="shared" si="37"/>
        <v>Belt Squat</v>
      </c>
      <c r="AD55" s="22" t="str">
        <f t="shared" si="7"/>
        <v>Seal Rows</v>
      </c>
      <c r="AE55" s="22" t="str">
        <f t="shared" si="8"/>
        <v>Schrägbankdrücken</v>
      </c>
      <c r="AF55" s="22">
        <f t="shared" si="9"/>
        <v>0</v>
      </c>
      <c r="AG55" s="22" t="str">
        <f t="shared" si="10"/>
        <v>Belt Squat</v>
      </c>
      <c r="AH55" s="22" t="str">
        <f t="shared" si="11"/>
        <v>Seal Rows</v>
      </c>
      <c r="AI55" s="22">
        <f t="shared" si="12"/>
        <v>0</v>
      </c>
      <c r="AO55" s="22" t="str">
        <f t="shared" si="38"/>
        <v>Belt Squat</v>
      </c>
      <c r="AP55" s="22" t="str">
        <f t="shared" si="13"/>
        <v>Seal Rows</v>
      </c>
      <c r="AQ55" s="22" t="str">
        <f t="shared" si="14"/>
        <v>Schrägbankdrücken</v>
      </c>
      <c r="AR55" s="22">
        <f t="shared" si="15"/>
        <v>0</v>
      </c>
      <c r="AS55" s="22" t="str">
        <f t="shared" si="16"/>
        <v>Belt Squat</v>
      </c>
      <c r="AT55" s="22" t="str">
        <f t="shared" si="17"/>
        <v>Seal Rows</v>
      </c>
      <c r="AU55" s="22">
        <f t="shared" si="18"/>
        <v>0</v>
      </c>
      <c r="BA55" s="22" t="str">
        <f t="shared" si="39"/>
        <v>Belt Squat</v>
      </c>
      <c r="BB55" s="22" t="str">
        <f t="shared" si="19"/>
        <v>Seal Rows</v>
      </c>
      <c r="BC55" s="22" t="str">
        <f t="shared" si="20"/>
        <v>Schrägbankdrücken</v>
      </c>
      <c r="BD55" s="22">
        <f t="shared" si="21"/>
        <v>0</v>
      </c>
      <c r="BE55" s="22" t="str">
        <f t="shared" si="22"/>
        <v>Belt Squat</v>
      </c>
      <c r="BF55" s="22" t="str">
        <f t="shared" si="23"/>
        <v>Seal Rows</v>
      </c>
      <c r="BG55" s="22">
        <f t="shared" si="24"/>
        <v>0</v>
      </c>
      <c r="BM55" s="22" t="str">
        <f t="shared" si="40"/>
        <v>Belt Squat</v>
      </c>
      <c r="BN55" s="22" t="str">
        <f t="shared" si="25"/>
        <v>Seal Rows</v>
      </c>
      <c r="BO55" s="22" t="str">
        <f t="shared" si="26"/>
        <v>Schrägbankdrücken</v>
      </c>
      <c r="BP55" s="22">
        <f t="shared" si="27"/>
        <v>0</v>
      </c>
      <c r="BQ55" s="22" t="str">
        <f t="shared" si="28"/>
        <v>Belt Squat</v>
      </c>
      <c r="BR55" s="22" t="str">
        <f t="shared" si="29"/>
        <v>Seal Rows</v>
      </c>
      <c r="BS55" s="22">
        <f t="shared" si="30"/>
        <v>0</v>
      </c>
      <c r="BY55" s="22" t="str">
        <f t="shared" si="41"/>
        <v>Belt Squat</v>
      </c>
      <c r="BZ55" s="22" t="str">
        <f t="shared" si="31"/>
        <v>Seal Rows</v>
      </c>
      <c r="CA55" s="22" t="str">
        <f t="shared" si="32"/>
        <v>Schrägbankdrücken</v>
      </c>
      <c r="CB55" s="22">
        <f t="shared" si="33"/>
        <v>0</v>
      </c>
      <c r="CC55" s="22" t="str">
        <f t="shared" si="34"/>
        <v>Belt Squat</v>
      </c>
      <c r="CD55" s="22" t="str">
        <f t="shared" si="35"/>
        <v>Seal Rows</v>
      </c>
      <c r="CE55" s="22">
        <f t="shared" si="36"/>
        <v>0</v>
      </c>
    </row>
    <row r="56" spans="1:86" ht="15" customHeight="1">
      <c r="B56" s="7"/>
      <c r="C56" s="409"/>
      <c r="D56" s="53" t="s">
        <v>78</v>
      </c>
      <c r="E56" s="53" t="s">
        <v>124</v>
      </c>
      <c r="F56" s="53" t="s">
        <v>216</v>
      </c>
      <c r="G56" s="51"/>
      <c r="H56" s="53" t="str">
        <f>D56</f>
        <v>Brustabgestütztes Seitheben</v>
      </c>
      <c r="I56" s="53" t="s">
        <v>126</v>
      </c>
      <c r="J56" s="52"/>
      <c r="K56" s="41"/>
      <c r="L56" s="41"/>
      <c r="M56" s="41"/>
      <c r="N56" s="41"/>
      <c r="O56" s="41"/>
      <c r="P56" s="1"/>
      <c r="Q56" s="22" t="str">
        <f t="shared" si="0"/>
        <v>Brustabgestütztes Seitheben</v>
      </c>
      <c r="R56" s="22" t="str">
        <f t="shared" si="1"/>
        <v>Klimmzüge mit ZG - OG</v>
      </c>
      <c r="S56" s="22" t="str">
        <f t="shared" si="2"/>
        <v>Beinbeuger, sitzend</v>
      </c>
      <c r="T56" s="22">
        <f t="shared" si="3"/>
        <v>0</v>
      </c>
      <c r="U56" s="22" t="str">
        <f t="shared" si="4"/>
        <v>Brustabgestütztes Seitheben</v>
      </c>
      <c r="V56" s="22" t="str">
        <f t="shared" si="5"/>
        <v>Klimmzüge mit BW - UG</v>
      </c>
      <c r="W56" s="22">
        <f t="shared" si="6"/>
        <v>0</v>
      </c>
      <c r="AC56" s="22" t="str">
        <f t="shared" si="37"/>
        <v>Brustabgestütztes Seitheben</v>
      </c>
      <c r="AD56" s="22" t="str">
        <f t="shared" si="7"/>
        <v>Klimmzüge mit ZG - OG</v>
      </c>
      <c r="AE56" s="22" t="str">
        <f t="shared" si="8"/>
        <v>Beinbeuger, sitzend</v>
      </c>
      <c r="AF56" s="22">
        <f t="shared" si="9"/>
        <v>0</v>
      </c>
      <c r="AG56" s="22" t="str">
        <f t="shared" si="10"/>
        <v>Brustabgestütztes Seitheben</v>
      </c>
      <c r="AH56" s="22" t="str">
        <f t="shared" si="11"/>
        <v>Klimmzüge mit BW - UG</v>
      </c>
      <c r="AI56" s="22">
        <f t="shared" si="12"/>
        <v>0</v>
      </c>
      <c r="AO56" s="22" t="str">
        <f t="shared" si="38"/>
        <v>Brustabgestütztes Seitheben</v>
      </c>
      <c r="AP56" s="22" t="str">
        <f t="shared" si="13"/>
        <v>Klimmzüge mit ZG - OG</v>
      </c>
      <c r="AQ56" s="22" t="str">
        <f t="shared" si="14"/>
        <v>Beinbeuger, sitzend</v>
      </c>
      <c r="AR56" s="22">
        <f t="shared" si="15"/>
        <v>0</v>
      </c>
      <c r="AS56" s="22" t="str">
        <f t="shared" si="16"/>
        <v>Brustabgestütztes Seitheben</v>
      </c>
      <c r="AT56" s="22" t="str">
        <f t="shared" si="17"/>
        <v>Klimmzüge mit BW - UG</v>
      </c>
      <c r="AU56" s="22">
        <f t="shared" si="18"/>
        <v>0</v>
      </c>
      <c r="BA56" s="22" t="str">
        <f t="shared" si="39"/>
        <v>Brustabgestütztes Seitheben</v>
      </c>
      <c r="BB56" s="22" t="str">
        <f t="shared" si="19"/>
        <v>Klimmzüge mit ZG - OG</v>
      </c>
      <c r="BC56" s="22" t="str">
        <f t="shared" si="20"/>
        <v>Beinbeuger, sitzend</v>
      </c>
      <c r="BD56" s="22">
        <f t="shared" si="21"/>
        <v>0</v>
      </c>
      <c r="BE56" s="22" t="str">
        <f t="shared" si="22"/>
        <v>Brustabgestütztes Seitheben</v>
      </c>
      <c r="BF56" s="22" t="str">
        <f t="shared" si="23"/>
        <v>Klimmzüge mit BW - UG</v>
      </c>
      <c r="BG56" s="22">
        <f t="shared" si="24"/>
        <v>0</v>
      </c>
      <c r="BM56" s="22" t="str">
        <f t="shared" si="40"/>
        <v>Brustabgestütztes Seitheben</v>
      </c>
      <c r="BN56" s="22" t="str">
        <f t="shared" si="25"/>
        <v>Klimmzüge mit ZG - OG</v>
      </c>
      <c r="BO56" s="22" t="str">
        <f t="shared" si="26"/>
        <v>Beinbeuger, sitzend</v>
      </c>
      <c r="BP56" s="22">
        <f t="shared" si="27"/>
        <v>0</v>
      </c>
      <c r="BQ56" s="22" t="str">
        <f t="shared" si="28"/>
        <v>Brustabgestütztes Seitheben</v>
      </c>
      <c r="BR56" s="22" t="str">
        <f t="shared" si="29"/>
        <v>Klimmzüge mit BW - UG</v>
      </c>
      <c r="BS56" s="22">
        <f t="shared" si="30"/>
        <v>0</v>
      </c>
      <c r="BY56" s="22" t="str">
        <f t="shared" si="41"/>
        <v>Brustabgestütztes Seitheben</v>
      </c>
      <c r="BZ56" s="22" t="str">
        <f t="shared" si="31"/>
        <v>Klimmzüge mit ZG - OG</v>
      </c>
      <c r="CA56" s="22" t="str">
        <f t="shared" si="32"/>
        <v>Beinbeuger, sitzend</v>
      </c>
      <c r="CB56" s="22">
        <f t="shared" si="33"/>
        <v>0</v>
      </c>
      <c r="CC56" s="22" t="str">
        <f t="shared" si="34"/>
        <v>Brustabgestütztes Seitheben</v>
      </c>
      <c r="CD56" s="22" t="str">
        <f t="shared" si="35"/>
        <v>Klimmzüge mit BW - UG</v>
      </c>
      <c r="CE56" s="22">
        <f t="shared" si="36"/>
        <v>0</v>
      </c>
      <c r="CG56" s="71" t="s">
        <v>101</v>
      </c>
      <c r="CH56" s="71" t="s">
        <v>102</v>
      </c>
    </row>
    <row r="57" spans="1:86" ht="15" customHeight="1">
      <c r="B57" s="7"/>
      <c r="C57" s="410"/>
      <c r="D57" s="53" t="s">
        <v>77</v>
      </c>
      <c r="E57" s="53" t="s">
        <v>107</v>
      </c>
      <c r="F57" s="51"/>
      <c r="G57" s="54"/>
      <c r="H57" s="53" t="str">
        <f>D57</f>
        <v>Facepulls</v>
      </c>
      <c r="I57" s="53" t="str">
        <f>E57</f>
        <v>SZ Curls</v>
      </c>
      <c r="J57" s="55"/>
      <c r="K57" s="41"/>
      <c r="L57" s="41"/>
      <c r="M57" s="41"/>
      <c r="N57" s="41"/>
      <c r="O57" s="41"/>
      <c r="P57" s="1"/>
      <c r="Q57" s="22" t="str">
        <f t="shared" si="0"/>
        <v>Facepulls</v>
      </c>
      <c r="R57" s="22" t="str">
        <f t="shared" si="1"/>
        <v>SZ Curls</v>
      </c>
      <c r="S57" s="22">
        <f t="shared" si="2"/>
        <v>0</v>
      </c>
      <c r="T57" s="22">
        <f t="shared" si="3"/>
        <v>0</v>
      </c>
      <c r="U57" s="22" t="str">
        <f t="shared" si="4"/>
        <v>Facepulls</v>
      </c>
      <c r="V57" s="22" t="str">
        <f t="shared" si="5"/>
        <v>SZ Curls</v>
      </c>
      <c r="W57" s="22">
        <f t="shared" si="6"/>
        <v>0</v>
      </c>
      <c r="AC57" s="22" t="str">
        <f t="shared" si="37"/>
        <v>Facepulls</v>
      </c>
      <c r="AD57" s="22" t="str">
        <f t="shared" si="7"/>
        <v>SZ Curls</v>
      </c>
      <c r="AE57" s="22">
        <f t="shared" si="8"/>
        <v>0</v>
      </c>
      <c r="AF57" s="22">
        <f t="shared" si="9"/>
        <v>0</v>
      </c>
      <c r="AG57" s="22" t="str">
        <f t="shared" si="10"/>
        <v>Facepulls</v>
      </c>
      <c r="AH57" s="22" t="str">
        <f t="shared" si="11"/>
        <v>SZ Curls</v>
      </c>
      <c r="AI57" s="22">
        <f t="shared" si="12"/>
        <v>0</v>
      </c>
      <c r="AO57" s="22" t="str">
        <f t="shared" si="38"/>
        <v>Facepulls</v>
      </c>
      <c r="AP57" s="22" t="str">
        <f t="shared" si="13"/>
        <v>SZ Curls</v>
      </c>
      <c r="AQ57" s="22">
        <f t="shared" si="14"/>
        <v>0</v>
      </c>
      <c r="AR57" s="22">
        <f t="shared" si="15"/>
        <v>0</v>
      </c>
      <c r="AS57" s="22" t="str">
        <f t="shared" si="16"/>
        <v>Facepulls</v>
      </c>
      <c r="AT57" s="22" t="str">
        <f t="shared" si="17"/>
        <v>SZ Curls</v>
      </c>
      <c r="AU57" s="22">
        <f t="shared" si="18"/>
        <v>0</v>
      </c>
      <c r="BA57" s="22" t="str">
        <f t="shared" si="39"/>
        <v>Facepulls</v>
      </c>
      <c r="BB57" s="22" t="str">
        <f t="shared" si="19"/>
        <v>SZ Curls</v>
      </c>
      <c r="BC57" s="22">
        <f t="shared" si="20"/>
        <v>0</v>
      </c>
      <c r="BD57" s="22">
        <f t="shared" si="21"/>
        <v>0</v>
      </c>
      <c r="BE57" s="22" t="str">
        <f t="shared" si="22"/>
        <v>Facepulls</v>
      </c>
      <c r="BF57" s="22" t="str">
        <f t="shared" si="23"/>
        <v>SZ Curls</v>
      </c>
      <c r="BG57" s="22">
        <f t="shared" si="24"/>
        <v>0</v>
      </c>
      <c r="BM57" s="22" t="str">
        <f t="shared" si="40"/>
        <v>Facepulls</v>
      </c>
      <c r="BN57" s="22" t="str">
        <f t="shared" si="25"/>
        <v>SZ Curls</v>
      </c>
      <c r="BO57" s="22">
        <f t="shared" si="26"/>
        <v>0</v>
      </c>
      <c r="BP57" s="22">
        <f t="shared" si="27"/>
        <v>0</v>
      </c>
      <c r="BQ57" s="22" t="str">
        <f t="shared" si="28"/>
        <v>Facepulls</v>
      </c>
      <c r="BR57" s="22" t="str">
        <f t="shared" si="29"/>
        <v>SZ Curls</v>
      </c>
      <c r="BS57" s="22">
        <f t="shared" si="30"/>
        <v>0</v>
      </c>
      <c r="BY57" s="22" t="str">
        <f t="shared" si="41"/>
        <v>Facepulls</v>
      </c>
      <c r="BZ57" s="22" t="str">
        <f t="shared" si="31"/>
        <v>SZ Curls</v>
      </c>
      <c r="CA57" s="22">
        <f t="shared" si="32"/>
        <v>0</v>
      </c>
      <c r="CB57" s="22">
        <f t="shared" si="33"/>
        <v>0</v>
      </c>
      <c r="CC57" s="22" t="str">
        <f t="shared" si="34"/>
        <v>Facepulls</v>
      </c>
      <c r="CD57" s="22" t="str">
        <f t="shared" si="35"/>
        <v>SZ Curls</v>
      </c>
      <c r="CE57" s="22">
        <f t="shared" si="36"/>
        <v>0</v>
      </c>
      <c r="CG57" s="17" t="s">
        <v>122</v>
      </c>
      <c r="CH57" s="17" t="s">
        <v>125</v>
      </c>
    </row>
    <row r="58" spans="1:86" ht="15" customHeight="1">
      <c r="B58" s="7"/>
      <c r="C58" s="410"/>
      <c r="D58" s="53"/>
      <c r="E58" s="53" t="s">
        <v>118</v>
      </c>
      <c r="F58" s="51"/>
      <c r="G58" s="51"/>
      <c r="H58" s="53"/>
      <c r="I58" s="53" t="s">
        <v>109</v>
      </c>
      <c r="J58" s="52"/>
      <c r="K58" s="41"/>
      <c r="L58" s="41"/>
      <c r="M58" s="41"/>
      <c r="N58" s="41"/>
      <c r="O58" s="41"/>
      <c r="P58" s="1"/>
      <c r="Q58" s="22">
        <f t="shared" si="0"/>
        <v>0</v>
      </c>
      <c r="R58" s="22" t="str">
        <f t="shared" si="1"/>
        <v xml:space="preserve">Überkopfstrecken - Kabel </v>
      </c>
      <c r="S58" s="22">
        <f t="shared" si="2"/>
        <v>0</v>
      </c>
      <c r="T58" s="22">
        <f t="shared" si="3"/>
        <v>0</v>
      </c>
      <c r="U58" s="22">
        <f t="shared" si="4"/>
        <v>0</v>
      </c>
      <c r="V58" s="22" t="str">
        <f t="shared" si="5"/>
        <v>Rolling Extensions</v>
      </c>
      <c r="W58" s="22">
        <f t="shared" si="6"/>
        <v>0</v>
      </c>
      <c r="AC58" s="22">
        <f t="shared" si="37"/>
        <v>0</v>
      </c>
      <c r="AD58" s="22" t="str">
        <f t="shared" si="7"/>
        <v xml:space="preserve">Überkopfstrecken - Kabel </v>
      </c>
      <c r="AE58" s="22">
        <f t="shared" si="8"/>
        <v>0</v>
      </c>
      <c r="AF58" s="22">
        <f t="shared" si="9"/>
        <v>0</v>
      </c>
      <c r="AG58" s="22">
        <f t="shared" si="10"/>
        <v>0</v>
      </c>
      <c r="AH58" s="22" t="str">
        <f t="shared" si="11"/>
        <v>Rolling Extensions</v>
      </c>
      <c r="AI58" s="22">
        <f t="shared" si="12"/>
        <v>0</v>
      </c>
      <c r="AO58" s="22">
        <f t="shared" si="38"/>
        <v>0</v>
      </c>
      <c r="AP58" s="22" t="str">
        <f t="shared" si="13"/>
        <v xml:space="preserve">Überkopfstrecken - Kabel </v>
      </c>
      <c r="AQ58" s="22">
        <f t="shared" si="14"/>
        <v>0</v>
      </c>
      <c r="AR58" s="22">
        <f t="shared" si="15"/>
        <v>0</v>
      </c>
      <c r="AS58" s="22">
        <f t="shared" si="16"/>
        <v>0</v>
      </c>
      <c r="AT58" s="22" t="str">
        <f t="shared" si="17"/>
        <v>Rolling Extensions</v>
      </c>
      <c r="AU58" s="22">
        <f t="shared" si="18"/>
        <v>0</v>
      </c>
      <c r="BA58" s="22">
        <f t="shared" si="39"/>
        <v>0</v>
      </c>
      <c r="BB58" s="22" t="str">
        <f t="shared" si="19"/>
        <v xml:space="preserve">Überkopfstrecken - Kabel </v>
      </c>
      <c r="BC58" s="22">
        <f t="shared" si="20"/>
        <v>0</v>
      </c>
      <c r="BD58" s="22">
        <f t="shared" si="21"/>
        <v>0</v>
      </c>
      <c r="BE58" s="22">
        <f t="shared" si="22"/>
        <v>0</v>
      </c>
      <c r="BF58" s="22" t="str">
        <f t="shared" si="23"/>
        <v>Rolling Extensions</v>
      </c>
      <c r="BG58" s="22">
        <f t="shared" si="24"/>
        <v>0</v>
      </c>
      <c r="BM58" s="22">
        <f t="shared" si="40"/>
        <v>0</v>
      </c>
      <c r="BN58" s="22" t="str">
        <f t="shared" si="25"/>
        <v xml:space="preserve">Überkopfstrecken - Kabel </v>
      </c>
      <c r="BO58" s="22">
        <f t="shared" si="26"/>
        <v>0</v>
      </c>
      <c r="BP58" s="22">
        <f t="shared" si="27"/>
        <v>0</v>
      </c>
      <c r="BQ58" s="22">
        <f t="shared" si="28"/>
        <v>0</v>
      </c>
      <c r="BR58" s="22" t="str">
        <f t="shared" si="29"/>
        <v>Rolling Extensions</v>
      </c>
      <c r="BS58" s="22">
        <f t="shared" si="30"/>
        <v>0</v>
      </c>
      <c r="BY58" s="22">
        <f t="shared" si="41"/>
        <v>0</v>
      </c>
      <c r="BZ58" s="22" t="str">
        <f t="shared" si="31"/>
        <v xml:space="preserve">Überkopfstrecken - Kabel </v>
      </c>
      <c r="CA58" s="22">
        <f t="shared" si="32"/>
        <v>0</v>
      </c>
      <c r="CB58" s="22">
        <f t="shared" si="33"/>
        <v>0</v>
      </c>
      <c r="CC58" s="22">
        <f t="shared" si="34"/>
        <v>0</v>
      </c>
      <c r="CD58" s="22" t="str">
        <f t="shared" si="35"/>
        <v>Rolling Extensions</v>
      </c>
      <c r="CE58" s="22">
        <f t="shared" si="36"/>
        <v>0</v>
      </c>
      <c r="CG58" s="17" t="s">
        <v>123</v>
      </c>
      <c r="CH58" s="17" t="s">
        <v>126</v>
      </c>
    </row>
    <row r="59" spans="1:86" ht="15" customHeight="1">
      <c r="B59" s="7"/>
      <c r="C59" s="410"/>
      <c r="D59" s="56"/>
      <c r="E59" s="53" t="s">
        <v>110</v>
      </c>
      <c r="F59" s="51"/>
      <c r="G59" s="51"/>
      <c r="H59" s="51"/>
      <c r="I59" s="53" t="s">
        <v>113</v>
      </c>
      <c r="J59" s="52"/>
      <c r="K59" s="41"/>
      <c r="L59" s="41"/>
      <c r="M59" s="41"/>
      <c r="N59" s="41"/>
      <c r="O59" s="41"/>
      <c r="P59" s="1"/>
      <c r="Q59" s="22">
        <f t="shared" si="0"/>
        <v>0</v>
      </c>
      <c r="R59" s="22" t="str">
        <f t="shared" si="1"/>
        <v>Wadenheben stehend - Maschine</v>
      </c>
      <c r="S59" s="22">
        <f t="shared" si="2"/>
        <v>0</v>
      </c>
      <c r="T59" s="22">
        <f t="shared" si="3"/>
        <v>0</v>
      </c>
      <c r="U59" s="22">
        <f t="shared" si="4"/>
        <v>0</v>
      </c>
      <c r="V59" s="22" t="str">
        <f t="shared" si="5"/>
        <v>Wadenheben sitzend - Maschine</v>
      </c>
      <c r="W59" s="22">
        <f t="shared" si="6"/>
        <v>0</v>
      </c>
      <c r="AC59" s="22">
        <f t="shared" si="37"/>
        <v>0</v>
      </c>
      <c r="AD59" s="22" t="str">
        <f t="shared" si="7"/>
        <v>Wadenheben stehend - Maschine</v>
      </c>
      <c r="AE59" s="22">
        <f t="shared" si="8"/>
        <v>0</v>
      </c>
      <c r="AF59" s="22">
        <f t="shared" si="9"/>
        <v>0</v>
      </c>
      <c r="AG59" s="22">
        <f t="shared" si="10"/>
        <v>0</v>
      </c>
      <c r="AH59" s="22" t="str">
        <f t="shared" si="11"/>
        <v>Wadenheben sitzend - Maschine</v>
      </c>
      <c r="AI59" s="22">
        <f t="shared" si="12"/>
        <v>0</v>
      </c>
      <c r="AO59" s="22">
        <f t="shared" si="38"/>
        <v>0</v>
      </c>
      <c r="AP59" s="22" t="str">
        <f t="shared" si="13"/>
        <v>Wadenheben stehend - Maschine</v>
      </c>
      <c r="AQ59" s="22">
        <f t="shared" si="14"/>
        <v>0</v>
      </c>
      <c r="AR59" s="22">
        <f t="shared" si="15"/>
        <v>0</v>
      </c>
      <c r="AS59" s="22">
        <f t="shared" si="16"/>
        <v>0</v>
      </c>
      <c r="AT59" s="22" t="str">
        <f t="shared" si="17"/>
        <v>Wadenheben sitzend - Maschine</v>
      </c>
      <c r="AU59" s="22">
        <f t="shared" si="18"/>
        <v>0</v>
      </c>
      <c r="BA59" s="22">
        <f t="shared" si="39"/>
        <v>0</v>
      </c>
      <c r="BB59" s="22" t="str">
        <f t="shared" si="19"/>
        <v>Wadenheben stehend - Maschine</v>
      </c>
      <c r="BC59" s="22">
        <f t="shared" si="20"/>
        <v>0</v>
      </c>
      <c r="BD59" s="22">
        <f t="shared" si="21"/>
        <v>0</v>
      </c>
      <c r="BE59" s="22">
        <f t="shared" si="22"/>
        <v>0</v>
      </c>
      <c r="BF59" s="22" t="str">
        <f t="shared" si="23"/>
        <v>Wadenheben sitzend - Maschine</v>
      </c>
      <c r="BG59" s="22">
        <f t="shared" si="24"/>
        <v>0</v>
      </c>
      <c r="BM59" s="22">
        <f t="shared" si="40"/>
        <v>0</v>
      </c>
      <c r="BN59" s="22" t="str">
        <f t="shared" si="25"/>
        <v>Wadenheben stehend - Maschine</v>
      </c>
      <c r="BO59" s="22">
        <f t="shared" si="26"/>
        <v>0</v>
      </c>
      <c r="BP59" s="22">
        <f t="shared" si="27"/>
        <v>0</v>
      </c>
      <c r="BQ59" s="22">
        <f t="shared" si="28"/>
        <v>0</v>
      </c>
      <c r="BR59" s="22" t="str">
        <f t="shared" si="29"/>
        <v>Wadenheben sitzend - Maschine</v>
      </c>
      <c r="BS59" s="22">
        <f t="shared" si="30"/>
        <v>0</v>
      </c>
      <c r="BY59" s="22">
        <f t="shared" si="41"/>
        <v>0</v>
      </c>
      <c r="BZ59" s="22" t="str">
        <f t="shared" si="31"/>
        <v>Wadenheben stehend - Maschine</v>
      </c>
      <c r="CA59" s="22">
        <f t="shared" si="32"/>
        <v>0</v>
      </c>
      <c r="CB59" s="22">
        <f t="shared" si="33"/>
        <v>0</v>
      </c>
      <c r="CC59" s="22">
        <f t="shared" si="34"/>
        <v>0</v>
      </c>
      <c r="CD59" s="22" t="str">
        <f t="shared" si="35"/>
        <v>Wadenheben sitzend - Maschine</v>
      </c>
      <c r="CE59" s="22">
        <f t="shared" si="36"/>
        <v>0</v>
      </c>
      <c r="CG59" s="17" t="s">
        <v>124</v>
      </c>
      <c r="CH59" s="17" t="s">
        <v>127</v>
      </c>
    </row>
    <row r="60" spans="1:86" ht="15" customHeight="1" thickBot="1">
      <c r="B60" s="7"/>
      <c r="C60" s="428"/>
      <c r="D60" s="57"/>
      <c r="E60" s="58"/>
      <c r="F60" s="58"/>
      <c r="G60" s="58"/>
      <c r="H60" s="58"/>
      <c r="I60" s="58"/>
      <c r="J60" s="59"/>
      <c r="K60" s="41"/>
      <c r="L60" s="41"/>
      <c r="M60" s="41"/>
      <c r="N60" s="41"/>
      <c r="O60" s="41"/>
      <c r="P60" s="1"/>
      <c r="Q60" s="22">
        <f t="shared" si="0"/>
        <v>0</v>
      </c>
      <c r="R60" s="22">
        <f t="shared" si="1"/>
        <v>0</v>
      </c>
      <c r="S60" s="22">
        <f t="shared" si="2"/>
        <v>0</v>
      </c>
      <c r="T60" s="22">
        <f t="shared" si="3"/>
        <v>0</v>
      </c>
      <c r="U60" s="22">
        <f t="shared" si="4"/>
        <v>0</v>
      </c>
      <c r="V60" s="22">
        <f t="shared" si="5"/>
        <v>0</v>
      </c>
      <c r="W60" s="22">
        <f t="shared" si="6"/>
        <v>0</v>
      </c>
      <c r="AC60" s="22">
        <f t="shared" si="37"/>
        <v>0</v>
      </c>
      <c r="AD60" s="22">
        <f t="shared" si="7"/>
        <v>0</v>
      </c>
      <c r="AE60" s="22">
        <f t="shared" si="8"/>
        <v>0</v>
      </c>
      <c r="AF60" s="22">
        <f t="shared" si="9"/>
        <v>0</v>
      </c>
      <c r="AG60" s="22">
        <f t="shared" si="10"/>
        <v>0</v>
      </c>
      <c r="AH60" s="22">
        <f t="shared" si="11"/>
        <v>0</v>
      </c>
      <c r="AI60" s="22">
        <f t="shared" si="12"/>
        <v>0</v>
      </c>
      <c r="AO60" s="22">
        <f t="shared" si="38"/>
        <v>0</v>
      </c>
      <c r="AP60" s="22">
        <f t="shared" si="13"/>
        <v>0</v>
      </c>
      <c r="AQ60" s="22">
        <f t="shared" si="14"/>
        <v>0</v>
      </c>
      <c r="AR60" s="22">
        <f t="shared" si="15"/>
        <v>0</v>
      </c>
      <c r="AS60" s="22">
        <f t="shared" si="16"/>
        <v>0</v>
      </c>
      <c r="AT60" s="22">
        <f t="shared" si="17"/>
        <v>0</v>
      </c>
      <c r="AU60" s="22">
        <f t="shared" si="18"/>
        <v>0</v>
      </c>
      <c r="BA60" s="22">
        <f t="shared" si="39"/>
        <v>0</v>
      </c>
      <c r="BB60" s="22">
        <f t="shared" si="19"/>
        <v>0</v>
      </c>
      <c r="BC60" s="22">
        <f t="shared" si="20"/>
        <v>0</v>
      </c>
      <c r="BD60" s="22">
        <f t="shared" si="21"/>
        <v>0</v>
      </c>
      <c r="BE60" s="22">
        <f t="shared" si="22"/>
        <v>0</v>
      </c>
      <c r="BF60" s="22">
        <f t="shared" si="23"/>
        <v>0</v>
      </c>
      <c r="BG60" s="22">
        <f t="shared" si="24"/>
        <v>0</v>
      </c>
      <c r="BM60" s="22">
        <f t="shared" si="40"/>
        <v>0</v>
      </c>
      <c r="BN60" s="22">
        <f t="shared" si="25"/>
        <v>0</v>
      </c>
      <c r="BO60" s="22">
        <f t="shared" si="26"/>
        <v>0</v>
      </c>
      <c r="BP60" s="22">
        <f t="shared" si="27"/>
        <v>0</v>
      </c>
      <c r="BQ60" s="22">
        <f t="shared" si="28"/>
        <v>0</v>
      </c>
      <c r="BR60" s="22">
        <f t="shared" si="29"/>
        <v>0</v>
      </c>
      <c r="BS60" s="22">
        <f t="shared" si="30"/>
        <v>0</v>
      </c>
      <c r="BY60" s="22">
        <f t="shared" si="41"/>
        <v>0</v>
      </c>
      <c r="BZ60" s="22">
        <f t="shared" si="31"/>
        <v>0</v>
      </c>
      <c r="CA60" s="22">
        <f t="shared" si="32"/>
        <v>0</v>
      </c>
      <c r="CB60" s="22">
        <f t="shared" si="33"/>
        <v>0</v>
      </c>
      <c r="CC60" s="22">
        <f t="shared" si="34"/>
        <v>0</v>
      </c>
      <c r="CD60" s="22">
        <f t="shared" si="35"/>
        <v>0</v>
      </c>
      <c r="CE60" s="22">
        <f t="shared" si="36"/>
        <v>0</v>
      </c>
      <c r="CG60" s="17" t="s">
        <v>199</v>
      </c>
      <c r="CH60" s="17" t="s">
        <v>199</v>
      </c>
    </row>
    <row r="61" spans="1:86" ht="15" customHeight="1">
      <c r="B61" s="20"/>
      <c r="C61" s="8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81"/>
      <c r="P61" s="82"/>
      <c r="CG61" s="17" t="s">
        <v>200</v>
      </c>
      <c r="CH61" s="17" t="s">
        <v>200</v>
      </c>
    </row>
    <row r="62" spans="1:86" ht="15" customHeight="1">
      <c r="B62" s="4"/>
      <c r="C62" s="65"/>
      <c r="D62" s="9"/>
      <c r="E62" s="9"/>
      <c r="F62" s="9"/>
      <c r="G62" s="9"/>
      <c r="H62" s="9"/>
      <c r="I62" s="9"/>
      <c r="J62" s="9"/>
      <c r="K62" s="6"/>
      <c r="L62" s="6"/>
      <c r="M62" s="6"/>
      <c r="N62" s="6"/>
      <c r="O62" s="9"/>
      <c r="P62" s="83"/>
      <c r="CF62" s="6"/>
    </row>
    <row r="63" spans="1:86" ht="15" customHeight="1">
      <c r="A63" s="6"/>
      <c r="B63" s="6"/>
      <c r="C63" s="66" t="s">
        <v>68</v>
      </c>
      <c r="D63" s="66" t="s">
        <v>14</v>
      </c>
      <c r="E63" s="66" t="s">
        <v>15</v>
      </c>
      <c r="F63" s="66" t="s">
        <v>16</v>
      </c>
      <c r="G63" s="66" t="s">
        <v>17</v>
      </c>
      <c r="H63" s="66" t="s">
        <v>21</v>
      </c>
      <c r="I63" s="66" t="s">
        <v>22</v>
      </c>
      <c r="J63" s="66" t="s">
        <v>23</v>
      </c>
      <c r="P63" s="6"/>
      <c r="CF63" s="6"/>
      <c r="CG63" s="71" t="s">
        <v>103</v>
      </c>
      <c r="CH63" s="71"/>
    </row>
    <row r="64" spans="1:86" ht="15" customHeight="1">
      <c r="A64" s="6"/>
      <c r="B64" s="6"/>
      <c r="C64" s="10"/>
      <c r="D64" s="67"/>
      <c r="E64" s="67"/>
      <c r="F64" s="67"/>
      <c r="G64" s="68"/>
      <c r="H64" s="67"/>
      <c r="I64" s="67"/>
      <c r="J64" s="6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17" t="s">
        <v>104</v>
      </c>
      <c r="CH64" s="17"/>
    </row>
    <row r="65" spans="2:87" ht="15" customHeight="1">
      <c r="B65" s="6"/>
      <c r="C65" s="10"/>
      <c r="D65" s="67"/>
      <c r="E65" s="67"/>
      <c r="F65" s="67"/>
      <c r="G65" s="68"/>
      <c r="H65" s="67"/>
      <c r="I65" s="67"/>
      <c r="J65" s="6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17" t="s">
        <v>107</v>
      </c>
      <c r="CH65" s="17"/>
    </row>
    <row r="66" spans="2:87" ht="15" customHeight="1">
      <c r="C66" s="10"/>
      <c r="D66" s="67"/>
      <c r="E66" s="67"/>
      <c r="F66" s="67"/>
      <c r="G66" s="68"/>
      <c r="H66" s="67"/>
      <c r="I66" s="67"/>
      <c r="J66" s="68"/>
      <c r="CG66" s="378" t="s">
        <v>105</v>
      </c>
      <c r="CH66" s="17"/>
    </row>
    <row r="67" spans="2:87" ht="15" customHeight="1">
      <c r="C67" s="69"/>
      <c r="D67" s="67"/>
      <c r="E67" s="67"/>
      <c r="F67" s="67"/>
      <c r="G67" s="68"/>
      <c r="H67" s="67"/>
      <c r="I67" s="67"/>
      <c r="J67" s="68"/>
      <c r="CG67" s="378" t="s">
        <v>106</v>
      </c>
      <c r="CH67" s="17"/>
    </row>
    <row r="68" spans="2:87" ht="15" customHeight="1">
      <c r="C68" s="10"/>
      <c r="D68" s="67"/>
      <c r="E68" s="67"/>
      <c r="F68" s="68"/>
      <c r="G68" s="68"/>
      <c r="H68" s="67"/>
      <c r="I68" s="67"/>
      <c r="J68" s="68"/>
      <c r="CG68" s="17"/>
      <c r="CH68" s="17"/>
    </row>
    <row r="69" spans="2:87" ht="15" customHeight="1">
      <c r="C69" s="10"/>
      <c r="D69" s="67"/>
      <c r="E69" s="67"/>
      <c r="F69" s="68"/>
      <c r="G69" s="68"/>
      <c r="H69" s="67"/>
      <c r="I69" s="67"/>
      <c r="J69" s="68"/>
      <c r="CG69" s="17"/>
      <c r="CH69" s="17"/>
    </row>
    <row r="70" spans="2:87" ht="15" customHeight="1">
      <c r="C70" s="10"/>
      <c r="D70" s="68"/>
      <c r="E70" s="67"/>
      <c r="F70" s="68"/>
      <c r="G70" s="68"/>
      <c r="H70" s="68"/>
      <c r="I70" s="67"/>
      <c r="J70" s="68"/>
    </row>
    <row r="71" spans="2:87" ht="15" customHeight="1">
      <c r="C71" s="10"/>
      <c r="D71" s="68"/>
      <c r="E71" s="68"/>
      <c r="F71" s="68"/>
      <c r="G71" s="68"/>
      <c r="H71" s="68"/>
      <c r="I71" s="68"/>
      <c r="J71" s="68"/>
      <c r="CG71" s="71" t="s">
        <v>57</v>
      </c>
      <c r="CH71" s="71" t="s">
        <v>55</v>
      </c>
    </row>
    <row r="72" spans="2:87" ht="15" customHeight="1">
      <c r="CG72" s="17" t="s">
        <v>128</v>
      </c>
      <c r="CH72" s="17" t="s">
        <v>130</v>
      </c>
      <c r="CI72" s="17"/>
    </row>
    <row r="73" spans="2:87" ht="15" customHeight="1">
      <c r="CG73" s="17" t="s">
        <v>129</v>
      </c>
      <c r="CH73" s="17" t="s">
        <v>131</v>
      </c>
    </row>
    <row r="74" spans="2:87" ht="15" customHeight="1">
      <c r="CG74" s="17" t="s">
        <v>118</v>
      </c>
      <c r="CH74" s="378" t="s">
        <v>109</v>
      </c>
    </row>
    <row r="75" spans="2:87" ht="15" customHeight="1">
      <c r="CH75" s="17" t="s">
        <v>117</v>
      </c>
    </row>
    <row r="76" spans="2:87" ht="15" customHeight="1">
      <c r="CH76" s="17"/>
    </row>
    <row r="77" spans="2:87" ht="15" customHeight="1">
      <c r="CG77" s="71" t="s">
        <v>53</v>
      </c>
      <c r="CH77" s="71" t="s">
        <v>54</v>
      </c>
    </row>
    <row r="78" spans="2:87" ht="15" customHeight="1">
      <c r="CG78" s="17" t="s">
        <v>110</v>
      </c>
      <c r="CH78" s="17" t="s">
        <v>113</v>
      </c>
    </row>
    <row r="79" spans="2:87" ht="15" customHeight="1">
      <c r="CG79" s="17" t="s">
        <v>111</v>
      </c>
    </row>
    <row r="80" spans="2:87" ht="15" customHeight="1">
      <c r="CG80" s="17" t="s">
        <v>119</v>
      </c>
    </row>
    <row r="81" spans="85:85" ht="15" customHeight="1">
      <c r="CG81" s="17" t="s">
        <v>112</v>
      </c>
    </row>
    <row r="82" spans="85:85">
      <c r="CG82" s="17"/>
    </row>
    <row r="83" spans="85:85">
      <c r="CG83" s="71" t="s">
        <v>49</v>
      </c>
    </row>
    <row r="84" spans="85:85">
      <c r="CG84" s="17" t="s">
        <v>83</v>
      </c>
    </row>
    <row r="85" spans="85:85">
      <c r="CG85" s="17" t="s">
        <v>84</v>
      </c>
    </row>
    <row r="86" spans="85:85">
      <c r="CG86" s="17"/>
    </row>
    <row r="87" spans="85:85">
      <c r="CG87" s="71" t="s">
        <v>87</v>
      </c>
    </row>
    <row r="88" spans="85:85">
      <c r="CG88" s="17" t="s">
        <v>88</v>
      </c>
    </row>
    <row r="89" spans="85:85">
      <c r="CG89" s="17" t="s">
        <v>89</v>
      </c>
    </row>
    <row r="90" spans="85:85">
      <c r="CG90" s="17" t="s">
        <v>33</v>
      </c>
    </row>
    <row r="91" spans="85:85">
      <c r="CG91" s="72"/>
    </row>
    <row r="92" spans="85:85">
      <c r="CG92" s="71" t="s">
        <v>90</v>
      </c>
    </row>
    <row r="93" spans="85:85">
      <c r="CG93" s="17" t="s">
        <v>91</v>
      </c>
    </row>
    <row r="94" spans="85:85">
      <c r="CG94" s="378" t="s">
        <v>32</v>
      </c>
    </row>
    <row r="95" spans="85:85">
      <c r="CG95" s="17" t="s">
        <v>30</v>
      </c>
    </row>
    <row r="96" spans="85:85">
      <c r="CG96" s="17" t="s">
        <v>92</v>
      </c>
    </row>
    <row r="98" spans="85:85">
      <c r="CG98" s="71" t="s">
        <v>93</v>
      </c>
    </row>
    <row r="99" spans="85:85">
      <c r="CG99" s="17" t="s">
        <v>216</v>
      </c>
    </row>
    <row r="100" spans="85:85">
      <c r="CG100" s="17" t="s">
        <v>217</v>
      </c>
    </row>
    <row r="101" spans="85:85">
      <c r="CG101" s="17" t="s">
        <v>97</v>
      </c>
    </row>
    <row r="102" spans="85:85">
      <c r="CG102" s="17" t="s">
        <v>218</v>
      </c>
    </row>
    <row r="103" spans="85:85">
      <c r="CG103" s="72"/>
    </row>
    <row r="104" spans="85:85">
      <c r="CG104" s="71" t="s">
        <v>95</v>
      </c>
    </row>
    <row r="105" spans="85:85">
      <c r="CG105" s="17" t="s">
        <v>94</v>
      </c>
    </row>
    <row r="106" spans="85:85">
      <c r="CG106" s="17" t="s">
        <v>96</v>
      </c>
    </row>
    <row r="107" spans="85:85">
      <c r="CG107" s="17" t="s">
        <v>219</v>
      </c>
    </row>
  </sheetData>
  <sheetProtection algorithmName="SHA-512" hashValue="6GoWj8SXvARzt4AyUy4X45bMZNxlDjo1k/3TsNFaNnO2uMwWg7BBtf/mp5fWkdBsr1JM/54nwlAkAA4e/MZ/Vw==" saltValue="kc1OzVM/Ih/xMmF5Bx18Dw==" spinCount="100000" sheet="1" objects="1" scenarios="1"/>
  <mergeCells count="32">
    <mergeCell ref="C59:C60"/>
    <mergeCell ref="K3:L3"/>
    <mergeCell ref="K4:L4"/>
    <mergeCell ref="K5:L5"/>
    <mergeCell ref="K8:L8"/>
    <mergeCell ref="K17:L17"/>
    <mergeCell ref="K16:L16"/>
    <mergeCell ref="K15:L15"/>
    <mergeCell ref="K14:L14"/>
    <mergeCell ref="K13:L13"/>
    <mergeCell ref="K12:L12"/>
    <mergeCell ref="K11:L11"/>
    <mergeCell ref="K10:L10"/>
    <mergeCell ref="K9:L9"/>
    <mergeCell ref="C3:C4"/>
    <mergeCell ref="D5:E5"/>
    <mergeCell ref="C40:C42"/>
    <mergeCell ref="C43:C45"/>
    <mergeCell ref="C46:C48"/>
    <mergeCell ref="G3:J5"/>
    <mergeCell ref="C56:C58"/>
    <mergeCell ref="C8:D9"/>
    <mergeCell ref="E8:E9"/>
    <mergeCell ref="C10:D11"/>
    <mergeCell ref="C12:D13"/>
    <mergeCell ref="C14:D15"/>
    <mergeCell ref="C16:D17"/>
    <mergeCell ref="E10:E11"/>
    <mergeCell ref="E12:E13"/>
    <mergeCell ref="E14:E15"/>
    <mergeCell ref="E16:E17"/>
    <mergeCell ref="C53:C55"/>
  </mergeCells>
  <dataValidations count="19">
    <dataValidation type="list" allowBlank="1" showInputMessage="1" showErrorMessage="1" sqref="D53">
      <formula1>$CG$4:$CG$5</formula1>
    </dataValidation>
    <dataValidation type="list" allowBlank="1" showInputMessage="1" showErrorMessage="1" sqref="D54">
      <formula1>$CG$7:$CG$10</formula1>
    </dataValidation>
    <dataValidation type="list" allowBlank="1" showInputMessage="1" showErrorMessage="1" sqref="D56">
      <formula1>$CG$19:$CG$23</formula1>
    </dataValidation>
    <dataValidation type="list" allowBlank="1" showInputMessage="1" showErrorMessage="1" sqref="D57">
      <formula1>$CG$25:$CG$29</formula1>
    </dataValidation>
    <dataValidation type="list" allowBlank="1" showInputMessage="1" showErrorMessage="1" sqref="E54">
      <formula1>$CG$31:$CG$34</formula1>
    </dataValidation>
    <dataValidation type="list" allowBlank="1" showInputMessage="1" showErrorMessage="1" sqref="E56">
      <formula1>$CG$57:$CG$61</formula1>
    </dataValidation>
    <dataValidation type="list" allowBlank="1" showInputMessage="1" showErrorMessage="1" sqref="I56">
      <formula1>$CH$57:$CH$61</formula1>
    </dataValidation>
    <dataValidation type="list" allowBlank="1" showInputMessage="1" showErrorMessage="1" sqref="E57">
      <formula1>$CG$64:$CG$67</formula1>
    </dataValidation>
    <dataValidation type="list" allowBlank="1" showInputMessage="1" showErrorMessage="1" sqref="E58">
      <formula1>$CG$72:$CG$75</formula1>
    </dataValidation>
    <dataValidation type="list" allowBlank="1" showInputMessage="1" showErrorMessage="1" sqref="E59">
      <formula1>$CG$78:$CG$82</formula1>
    </dataValidation>
    <dataValidation type="list" allowBlank="1" showInputMessage="1" showErrorMessage="1" sqref="F53">
      <formula1>$CG$84:$CG$85</formula1>
    </dataValidation>
    <dataValidation type="list" allowBlank="1" showInputMessage="1" showErrorMessage="1" sqref="F54">
      <formula1>$CG$88:$CG$90</formula1>
    </dataValidation>
    <dataValidation type="list" allowBlank="1" showInputMessage="1" showErrorMessage="1" sqref="F55">
      <formula1>$CG$93:$CG$96</formula1>
    </dataValidation>
    <dataValidation type="list" allowBlank="1" showInputMessage="1" showErrorMessage="1" sqref="F56">
      <formula1>$CG$99:$CG$102</formula1>
    </dataValidation>
    <dataValidation type="list" allowBlank="1" showInputMessage="1" showErrorMessage="1" sqref="H54">
      <formula1>$CG$105:$CG$107</formula1>
    </dataValidation>
    <dataValidation type="list" allowBlank="1" showInputMessage="1" showErrorMessage="1" sqref="I58">
      <formula1>$CH$72:$CH$76</formula1>
    </dataValidation>
    <dataValidation type="list" allowBlank="1" showInputMessage="1" showErrorMessage="1" sqref="I59">
      <formula1>$CH$78:$CH$79</formula1>
    </dataValidation>
    <dataValidation type="list" allowBlank="1" showInputMessage="1" showErrorMessage="1" sqref="D55">
      <formula1>$CG$13:$CG$16</formula1>
    </dataValidation>
    <dataValidation type="list" allowBlank="1" showInputMessage="1" showErrorMessage="1" sqref="E55">
      <formula1>$CG$48:$CG$53</formula1>
    </dataValidation>
  </dataValidations>
  <hyperlinks>
    <hyperlink ref="CG19" r:id="rId1"/>
    <hyperlink ref="CG51" r:id="rId2"/>
    <hyperlink ref="CG66" r:id="rId3"/>
    <hyperlink ref="CG67" r:id="rId4"/>
    <hyperlink ref="CH74" r:id="rId5"/>
    <hyperlink ref="CG94" r:id="rId6"/>
  </hyperlinks>
  <pageMargins left="0.7" right="0.7" top="0.78740157499999996" bottom="0.78740157499999996" header="0.3" footer="0.3"/>
  <pageSetup paperSize="9" scale="76" fitToHeight="0" orientation="landscape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 fitToPage="1"/>
  </sheetPr>
  <dimension ref="A1:CB114"/>
  <sheetViews>
    <sheetView showGridLines="0" zoomScale="60" zoomScaleNormal="60" zoomScaleSheetLayoutView="10" workbookViewId="0">
      <selection activeCell="A5" sqref="A5"/>
    </sheetView>
  </sheetViews>
  <sheetFormatPr baseColWidth="10" defaultRowHeight="14.4"/>
  <cols>
    <col min="1" max="1" width="3.33203125" style="2" customWidth="1"/>
    <col min="2" max="2" width="33.21875" style="2" bestFit="1" customWidth="1"/>
    <col min="3" max="3" width="14.44140625" style="2" customWidth="1"/>
    <col min="4" max="4" width="5.6640625" style="2" customWidth="1"/>
    <col min="5" max="5" width="11.33203125" style="85" customWidth="1"/>
    <col min="6" max="6" width="9.33203125" style="2" bestFit="1" customWidth="1"/>
    <col min="7" max="7" width="15.6640625" style="2" customWidth="1"/>
    <col min="8" max="8" width="33.21875" style="86" customWidth="1"/>
    <col min="9" max="10" width="11.44140625" style="85" customWidth="1"/>
    <col min="11" max="11" width="26.5546875" style="86" customWidth="1"/>
    <col min="12" max="12" width="11.44140625" style="2" customWidth="1"/>
    <col min="13" max="13" width="5.77734375" style="15" customWidth="1"/>
    <col min="14" max="14" width="11.44140625" style="389" customWidth="1"/>
    <col min="15" max="16" width="11.44140625" style="390" customWidth="1"/>
    <col min="17" max="17" width="5.77734375" style="2" customWidth="1"/>
    <col min="18" max="18" width="36.21875" style="2" bestFit="1" customWidth="1"/>
    <col min="19" max="19" width="11.5546875" style="2" customWidth="1"/>
    <col min="20" max="20" width="5.6640625" style="2" customWidth="1"/>
    <col min="21" max="21" width="11.44140625" style="85" customWidth="1"/>
    <col min="22" max="22" width="9.33203125" style="2" bestFit="1" customWidth="1"/>
    <col min="23" max="23" width="15.88671875" style="2" bestFit="1" customWidth="1"/>
    <col min="24" max="24" width="33.21875" style="86" customWidth="1"/>
    <col min="25" max="26" width="11.44140625" style="85" customWidth="1"/>
    <col min="27" max="27" width="29.88671875" style="86" bestFit="1" customWidth="1"/>
    <col min="28" max="28" width="11.44140625" style="72" customWidth="1"/>
    <col min="29" max="29" width="5.77734375" style="190" customWidth="1"/>
    <col min="30" max="30" width="11.44140625" style="395" customWidth="1"/>
    <col min="31" max="32" width="11.44140625" style="396" customWidth="1"/>
    <col min="33" max="33" width="5.77734375" style="15" customWidth="1"/>
    <col min="34" max="34" width="30.6640625" style="2" bestFit="1" customWidth="1"/>
    <col min="35" max="35" width="12.44140625" style="2" bestFit="1" customWidth="1"/>
    <col min="36" max="36" width="5.6640625" style="2" customWidth="1"/>
    <col min="37" max="37" width="11.44140625" style="85" customWidth="1"/>
    <col min="38" max="38" width="9.33203125" style="2" bestFit="1" customWidth="1"/>
    <col min="39" max="39" width="18.77734375" style="2" bestFit="1" customWidth="1"/>
    <col min="40" max="40" width="33.21875" style="86" customWidth="1"/>
    <col min="41" max="42" width="11.44140625" style="85" customWidth="1"/>
    <col min="43" max="43" width="26.5546875" style="86" bestFit="1" customWidth="1"/>
    <col min="44" max="44" width="11.44140625" style="2" customWidth="1"/>
    <col min="45" max="45" width="5.77734375" style="15" customWidth="1"/>
    <col min="46" max="46" width="11.44140625" style="389" customWidth="1"/>
    <col min="47" max="48" width="11.44140625" style="390" customWidth="1"/>
    <col min="49" max="49" width="5.77734375" style="15" customWidth="1"/>
    <col min="50" max="50" width="30.88671875" style="2" bestFit="1" customWidth="1"/>
    <col min="51" max="51" width="11.44140625" style="2" customWidth="1"/>
    <col min="52" max="52" width="5.6640625" style="2" customWidth="1"/>
    <col min="53" max="53" width="11.33203125" style="85" customWidth="1"/>
    <col min="54" max="54" width="9.33203125" style="2" customWidth="1"/>
    <col min="55" max="55" width="14.33203125" style="2" customWidth="1"/>
    <col min="56" max="56" width="33.21875" style="86" customWidth="1"/>
    <col min="57" max="58" width="11.44140625" style="85" customWidth="1"/>
    <col min="59" max="59" width="26.5546875" style="86" bestFit="1" customWidth="1"/>
    <col min="60" max="60" width="11.44140625" style="2" customWidth="1"/>
    <col min="61" max="61" width="5.77734375" style="15" customWidth="1"/>
    <col min="62" max="64" width="11.44140625" style="390" customWidth="1"/>
    <col min="65" max="65" width="5.77734375" style="2" customWidth="1"/>
    <col min="66" max="66" width="35.33203125" style="2" bestFit="1" customWidth="1"/>
    <col min="67" max="67" width="11.44140625" style="2" customWidth="1"/>
    <col min="68" max="68" width="5.6640625" style="2" customWidth="1"/>
    <col min="69" max="69" width="11.33203125" style="85" customWidth="1"/>
    <col min="70" max="70" width="9.33203125" style="2" customWidth="1"/>
    <col min="71" max="71" width="14.21875" style="2" bestFit="1" customWidth="1"/>
    <col min="72" max="72" width="36.109375" style="86" bestFit="1" customWidth="1"/>
    <col min="73" max="74" width="11.44140625" style="85" customWidth="1"/>
    <col min="75" max="75" width="26.5546875" style="86" bestFit="1" customWidth="1"/>
    <col min="76" max="76" width="11.44140625" style="2" customWidth="1"/>
    <col min="77" max="77" width="5.77734375" style="15" customWidth="1"/>
    <col min="78" max="78" width="11.44140625" style="389" customWidth="1"/>
    <col min="79" max="80" width="11.44140625" style="390" customWidth="1"/>
    <col min="81" max="81" width="4.44140625" style="2" customWidth="1"/>
    <col min="82" max="16384" width="11.5546875" style="2"/>
  </cols>
  <sheetData>
    <row r="1" spans="1:80" s="15" customFormat="1" ht="157.80000000000001" customHeight="1">
      <c r="F1" s="124"/>
      <c r="G1" s="124"/>
      <c r="H1" s="124"/>
      <c r="I1" s="207"/>
      <c r="J1" s="125"/>
      <c r="K1" s="125"/>
      <c r="N1" s="383"/>
      <c r="O1" s="384"/>
      <c r="P1" s="384"/>
      <c r="Y1" s="196"/>
      <c r="AA1" s="330"/>
      <c r="AD1" s="383"/>
      <c r="AE1" s="384"/>
      <c r="AF1" s="384"/>
      <c r="AO1" s="196"/>
      <c r="AT1" s="383"/>
      <c r="AU1" s="384"/>
      <c r="AV1" s="384"/>
      <c r="BE1" s="196"/>
      <c r="BJ1" s="384"/>
      <c r="BK1" s="384"/>
      <c r="BL1" s="384"/>
      <c r="BU1" s="196"/>
      <c r="BZ1" s="383"/>
      <c r="CA1" s="384"/>
      <c r="CB1" s="384"/>
    </row>
    <row r="2" spans="1:80" s="9" customFormat="1" ht="39" customHeight="1">
      <c r="B2" s="331"/>
      <c r="C2" s="331"/>
      <c r="D2" s="331"/>
      <c r="E2" s="331"/>
      <c r="F2" s="332"/>
      <c r="G2" s="332"/>
      <c r="H2" s="332"/>
      <c r="I2" s="333"/>
      <c r="J2" s="331"/>
      <c r="K2" s="331"/>
      <c r="L2" s="331"/>
      <c r="M2" s="331"/>
      <c r="N2" s="385"/>
      <c r="O2" s="382"/>
      <c r="P2" s="382"/>
      <c r="Q2" s="331"/>
      <c r="R2" s="331"/>
      <c r="S2" s="331"/>
      <c r="T2" s="331"/>
      <c r="U2" s="331"/>
      <c r="V2" s="331"/>
      <c r="W2" s="331"/>
      <c r="X2" s="331"/>
      <c r="Y2" s="334"/>
      <c r="Z2" s="331"/>
      <c r="AA2" s="381"/>
      <c r="AB2" s="382"/>
      <c r="AC2" s="331"/>
      <c r="AD2" s="385"/>
      <c r="AE2" s="382"/>
      <c r="AF2" s="382"/>
      <c r="AG2" s="331"/>
      <c r="AH2" s="331"/>
      <c r="AI2" s="331"/>
      <c r="AJ2" s="331"/>
      <c r="AK2" s="331"/>
      <c r="AL2" s="331"/>
      <c r="AM2" s="331"/>
      <c r="AN2" s="331"/>
      <c r="AO2" s="334"/>
      <c r="AP2" s="331"/>
      <c r="AQ2" s="331"/>
      <c r="AR2" s="331"/>
      <c r="AS2" s="331"/>
      <c r="AT2" s="385"/>
      <c r="AU2" s="382"/>
      <c r="AV2" s="382"/>
      <c r="AW2" s="331"/>
      <c r="AX2" s="331"/>
      <c r="AY2" s="331"/>
      <c r="AZ2" s="331"/>
      <c r="BA2" s="331"/>
      <c r="BB2" s="331"/>
      <c r="BC2" s="331"/>
      <c r="BD2" s="331"/>
      <c r="BE2" s="334"/>
      <c r="BF2" s="331"/>
      <c r="BG2" s="382"/>
      <c r="BH2" s="382"/>
      <c r="BI2" s="331"/>
      <c r="BJ2" s="382"/>
      <c r="BK2" s="382"/>
      <c r="BL2" s="382"/>
      <c r="BM2" s="331"/>
      <c r="BN2" s="331"/>
      <c r="BO2" s="331"/>
      <c r="BP2" s="331"/>
      <c r="BQ2" s="331"/>
      <c r="BR2" s="331"/>
      <c r="BS2" s="331"/>
      <c r="BT2" s="331"/>
      <c r="BU2" s="334"/>
      <c r="BV2" s="331"/>
      <c r="BW2" s="382"/>
      <c r="BX2" s="382"/>
      <c r="BZ2" s="397"/>
      <c r="CA2" s="398"/>
      <c r="CB2" s="398"/>
    </row>
    <row r="3" spans="1:80" s="15" customFormat="1" ht="62.4" customHeight="1">
      <c r="B3" s="335"/>
      <c r="C3" s="335"/>
      <c r="D3" s="335"/>
      <c r="E3" s="335"/>
      <c r="F3" s="336"/>
      <c r="G3" s="336"/>
      <c r="H3" s="336"/>
      <c r="I3" s="337"/>
      <c r="J3" s="335"/>
      <c r="K3" s="380"/>
      <c r="L3" s="380"/>
      <c r="M3" s="335"/>
      <c r="N3" s="386"/>
      <c r="O3" s="380"/>
      <c r="P3" s="380"/>
      <c r="Q3" s="335"/>
      <c r="R3" s="335"/>
      <c r="S3" s="335"/>
      <c r="T3" s="335"/>
      <c r="U3" s="335"/>
      <c r="V3" s="335"/>
      <c r="W3" s="335"/>
      <c r="X3" s="335"/>
      <c r="Y3" s="338"/>
      <c r="Z3" s="335"/>
      <c r="AA3" s="380"/>
      <c r="AB3" s="380"/>
      <c r="AC3" s="335"/>
      <c r="AD3" s="386"/>
      <c r="AE3" s="380"/>
      <c r="AF3" s="380"/>
      <c r="AG3" s="335"/>
      <c r="AH3" s="335"/>
      <c r="AI3" s="335"/>
      <c r="AJ3" s="335"/>
      <c r="AK3" s="335"/>
      <c r="AL3" s="335"/>
      <c r="AM3" s="335"/>
      <c r="AN3" s="335"/>
      <c r="AO3" s="338"/>
      <c r="AP3" s="335"/>
      <c r="AQ3" s="380"/>
      <c r="AR3" s="380"/>
      <c r="AS3" s="335"/>
      <c r="AT3" s="386"/>
      <c r="AU3" s="380"/>
      <c r="AV3" s="380"/>
      <c r="AW3" s="335"/>
      <c r="AX3" s="335"/>
      <c r="AY3" s="335"/>
      <c r="AZ3" s="335"/>
      <c r="BA3" s="335"/>
      <c r="BB3" s="335"/>
      <c r="BC3" s="335"/>
      <c r="BD3" s="335"/>
      <c r="BE3" s="338"/>
      <c r="BF3" s="335"/>
      <c r="BG3" s="380"/>
      <c r="BH3" s="380"/>
      <c r="BI3" s="335"/>
      <c r="BJ3" s="380"/>
      <c r="BK3" s="380"/>
      <c r="BL3" s="380"/>
      <c r="BM3" s="335"/>
      <c r="BN3" s="335"/>
      <c r="BO3" s="335"/>
      <c r="BP3" s="335"/>
      <c r="BQ3" s="335"/>
      <c r="BR3" s="335"/>
      <c r="BS3" s="335"/>
      <c r="BT3" s="335"/>
      <c r="BU3" s="338"/>
      <c r="BV3" s="335"/>
      <c r="BW3" s="380"/>
      <c r="BX3" s="380"/>
      <c r="BZ3" s="383"/>
      <c r="CA3" s="384"/>
      <c r="CB3" s="384"/>
    </row>
    <row r="4" spans="1:80" s="15" customFormat="1" ht="9" customHeight="1">
      <c r="B4" s="335"/>
      <c r="C4" s="335"/>
      <c r="D4" s="335"/>
      <c r="E4" s="335"/>
      <c r="F4" s="336"/>
      <c r="G4" s="336"/>
      <c r="H4" s="336"/>
      <c r="I4" s="337"/>
      <c r="J4" s="335"/>
      <c r="K4" s="335"/>
      <c r="L4" s="335"/>
      <c r="M4" s="335"/>
      <c r="N4" s="386"/>
      <c r="O4" s="380"/>
      <c r="P4" s="380"/>
      <c r="Q4" s="335"/>
      <c r="R4" s="335"/>
      <c r="S4" s="335"/>
      <c r="T4" s="335"/>
      <c r="U4" s="335"/>
      <c r="V4" s="335"/>
      <c r="W4" s="335"/>
      <c r="X4" s="335"/>
      <c r="Y4" s="338"/>
      <c r="Z4" s="335"/>
      <c r="AA4" s="335"/>
      <c r="AB4" s="335"/>
      <c r="AC4" s="335"/>
      <c r="AD4" s="386"/>
      <c r="AE4" s="380"/>
      <c r="AF4" s="380"/>
      <c r="AG4" s="335"/>
      <c r="AH4" s="335"/>
      <c r="AI4" s="335"/>
      <c r="AJ4" s="335"/>
      <c r="AK4" s="335"/>
      <c r="AL4" s="335"/>
      <c r="AM4" s="335"/>
      <c r="AN4" s="335"/>
      <c r="AO4" s="338"/>
      <c r="AP4" s="335"/>
      <c r="AQ4" s="335"/>
      <c r="AR4" s="335"/>
      <c r="AS4" s="335"/>
      <c r="AT4" s="386"/>
      <c r="AU4" s="380"/>
      <c r="AV4" s="380"/>
      <c r="AW4" s="335"/>
      <c r="AX4" s="335"/>
      <c r="AY4" s="335"/>
      <c r="AZ4" s="335"/>
      <c r="BA4" s="335"/>
      <c r="BB4" s="335"/>
      <c r="BC4" s="335"/>
      <c r="BD4" s="335"/>
      <c r="BE4" s="338"/>
      <c r="BF4" s="335"/>
      <c r="BG4" s="335"/>
      <c r="BH4" s="335"/>
      <c r="BI4" s="335"/>
      <c r="BJ4" s="380"/>
      <c r="BK4" s="380"/>
      <c r="BL4" s="380"/>
      <c r="BM4" s="335"/>
      <c r="BN4" s="335"/>
      <c r="BO4" s="335"/>
      <c r="BP4" s="335"/>
      <c r="BQ4" s="335"/>
      <c r="BR4" s="335"/>
      <c r="BS4" s="335"/>
      <c r="BT4" s="335"/>
      <c r="BU4" s="338"/>
      <c r="BV4" s="335"/>
      <c r="BW4" s="335"/>
      <c r="BX4" s="335"/>
      <c r="BZ4" s="383"/>
      <c r="CA4" s="384"/>
      <c r="CB4" s="384"/>
    </row>
    <row r="5" spans="1:80" ht="18">
      <c r="B5" s="96"/>
      <c r="C5" s="87"/>
      <c r="D5" s="88"/>
      <c r="E5" s="89" t="s">
        <v>3</v>
      </c>
      <c r="F5" s="90"/>
      <c r="G5" s="91"/>
      <c r="H5" s="92"/>
      <c r="I5" s="205"/>
      <c r="J5" s="93"/>
      <c r="K5" s="94"/>
      <c r="L5" s="95"/>
      <c r="M5" s="174"/>
      <c r="N5" s="387"/>
      <c r="O5" s="388"/>
      <c r="P5" s="388"/>
      <c r="R5" s="96"/>
      <c r="S5" s="87"/>
      <c r="T5" s="88"/>
      <c r="U5" s="89" t="s">
        <v>3</v>
      </c>
      <c r="V5" s="90"/>
      <c r="W5" s="91"/>
      <c r="X5" s="92"/>
      <c r="Y5" s="205"/>
      <c r="Z5" s="93"/>
      <c r="AA5" s="94"/>
      <c r="AB5" s="95"/>
      <c r="AC5" s="174"/>
      <c r="AD5" s="387"/>
      <c r="AE5" s="388"/>
      <c r="AF5" s="388"/>
      <c r="AH5" s="96"/>
      <c r="AI5" s="87"/>
      <c r="AJ5" s="88"/>
      <c r="AK5" s="89" t="s">
        <v>3</v>
      </c>
      <c r="AL5" s="90"/>
      <c r="AM5" s="91"/>
      <c r="AN5" s="92"/>
      <c r="AO5" s="205"/>
      <c r="AP5" s="93"/>
      <c r="AQ5" s="94"/>
      <c r="AR5" s="95"/>
      <c r="AS5" s="174"/>
      <c r="AT5" s="387"/>
      <c r="AU5" s="388"/>
      <c r="AV5" s="388"/>
      <c r="AX5" s="96"/>
      <c r="AY5" s="87"/>
      <c r="AZ5" s="88"/>
      <c r="BA5" s="89" t="s">
        <v>3</v>
      </c>
      <c r="BB5" s="90"/>
      <c r="BC5" s="91"/>
      <c r="BD5" s="92"/>
      <c r="BE5" s="205"/>
      <c r="BF5" s="93"/>
      <c r="BG5" s="94"/>
      <c r="BH5" s="95"/>
      <c r="BI5" s="174"/>
      <c r="BJ5" s="388"/>
      <c r="BK5" s="388"/>
      <c r="BL5" s="388"/>
      <c r="BN5" s="96"/>
      <c r="BO5" s="87"/>
      <c r="BP5" s="88"/>
      <c r="BQ5" s="89" t="s">
        <v>3</v>
      </c>
      <c r="BR5" s="90"/>
      <c r="BS5" s="91"/>
      <c r="BT5" s="92"/>
      <c r="BU5" s="205"/>
      <c r="BV5" s="93"/>
      <c r="BW5" s="94"/>
      <c r="BX5" s="95"/>
      <c r="BY5" s="174"/>
      <c r="BZ5" s="387"/>
      <c r="CA5" s="388"/>
      <c r="CB5" s="388"/>
    </row>
    <row r="6" spans="1:80">
      <c r="A6" s="126"/>
      <c r="B6" s="97" t="s">
        <v>144</v>
      </c>
      <c r="C6" s="258"/>
      <c r="D6" s="98"/>
      <c r="E6" s="99"/>
      <c r="F6" s="90"/>
      <c r="G6" s="91"/>
      <c r="H6" s="92"/>
      <c r="I6" s="205"/>
      <c r="J6" s="93"/>
      <c r="K6" s="94"/>
      <c r="L6" s="95"/>
      <c r="M6" s="174"/>
      <c r="N6" s="387"/>
      <c r="O6" s="388"/>
      <c r="P6" s="388"/>
      <c r="R6" s="97" t="s">
        <v>144</v>
      </c>
      <c r="S6" s="258"/>
      <c r="T6" s="98"/>
      <c r="U6" s="99"/>
      <c r="V6" s="90"/>
      <c r="W6" s="91"/>
      <c r="X6" s="92"/>
      <c r="Y6" s="205"/>
      <c r="Z6" s="93"/>
      <c r="AA6" s="94"/>
      <c r="AB6" s="95"/>
      <c r="AC6" s="174"/>
      <c r="AD6" s="387"/>
      <c r="AE6" s="388"/>
      <c r="AF6" s="388"/>
      <c r="AH6" s="97" t="s">
        <v>144</v>
      </c>
      <c r="AI6" s="258"/>
      <c r="AJ6" s="98"/>
      <c r="AK6" s="99"/>
      <c r="AL6" s="90"/>
      <c r="AM6" s="91"/>
      <c r="AN6" s="92"/>
      <c r="AO6" s="205"/>
      <c r="AP6" s="93"/>
      <c r="AQ6" s="94"/>
      <c r="AR6" s="95"/>
      <c r="AS6" s="174"/>
      <c r="AT6" s="387"/>
      <c r="AU6" s="388"/>
      <c r="AV6" s="388"/>
      <c r="AX6" s="97" t="s">
        <v>144</v>
      </c>
      <c r="AY6" s="258"/>
      <c r="AZ6" s="98"/>
      <c r="BA6" s="99"/>
      <c r="BB6" s="90"/>
      <c r="BC6" s="91"/>
      <c r="BD6" s="92"/>
      <c r="BE6" s="205"/>
      <c r="BF6" s="93"/>
      <c r="BG6" s="94"/>
      <c r="BH6" s="95"/>
      <c r="BI6" s="174"/>
      <c r="BJ6" s="388"/>
      <c r="BK6" s="388"/>
      <c r="BL6" s="388"/>
      <c r="BN6" s="97" t="s">
        <v>144</v>
      </c>
      <c r="BO6" s="258"/>
      <c r="BP6" s="98"/>
      <c r="BQ6" s="99"/>
      <c r="BR6" s="90"/>
      <c r="BS6" s="91"/>
      <c r="BT6" s="92"/>
      <c r="BU6" s="205"/>
      <c r="BV6" s="93"/>
      <c r="BW6" s="94"/>
      <c r="BX6" s="95"/>
      <c r="BY6" s="174"/>
      <c r="BZ6" s="387"/>
      <c r="CA6" s="388"/>
      <c r="CB6" s="388"/>
    </row>
    <row r="7" spans="1:80" s="132" customFormat="1" ht="18">
      <c r="B7" s="133" t="s">
        <v>14</v>
      </c>
      <c r="C7" s="134"/>
      <c r="D7" s="135" t="s">
        <v>11</v>
      </c>
      <c r="E7" s="136"/>
      <c r="F7" s="135" t="s">
        <v>12</v>
      </c>
      <c r="G7" s="137"/>
      <c r="H7" s="138" t="s">
        <v>10</v>
      </c>
      <c r="I7" s="340" t="s">
        <v>1</v>
      </c>
      <c r="J7" s="339" t="s">
        <v>2</v>
      </c>
      <c r="K7" s="140" t="s">
        <v>20</v>
      </c>
      <c r="L7" s="141" t="s">
        <v>8</v>
      </c>
      <c r="M7" s="175"/>
      <c r="N7" s="198" t="s">
        <v>167</v>
      </c>
      <c r="O7" s="186" t="s">
        <v>11</v>
      </c>
      <c r="P7" s="186" t="s">
        <v>12</v>
      </c>
      <c r="R7" s="133" t="s">
        <v>15</v>
      </c>
      <c r="S7" s="134"/>
      <c r="T7" s="135" t="s">
        <v>11</v>
      </c>
      <c r="U7" s="136"/>
      <c r="V7" s="135" t="s">
        <v>12</v>
      </c>
      <c r="W7" s="137"/>
      <c r="X7" s="138" t="s">
        <v>10</v>
      </c>
      <c r="Y7" s="341" t="s">
        <v>1</v>
      </c>
      <c r="Z7" s="339" t="s">
        <v>2</v>
      </c>
      <c r="AA7" s="140" t="s">
        <v>20</v>
      </c>
      <c r="AB7" s="141" t="s">
        <v>8</v>
      </c>
      <c r="AC7" s="175"/>
      <c r="AD7" s="198" t="s">
        <v>167</v>
      </c>
      <c r="AE7" s="186" t="s">
        <v>11</v>
      </c>
      <c r="AF7" s="186" t="s">
        <v>12</v>
      </c>
      <c r="AG7" s="142"/>
      <c r="AH7" s="133" t="s">
        <v>16</v>
      </c>
      <c r="AI7" s="134"/>
      <c r="AJ7" s="135" t="s">
        <v>11</v>
      </c>
      <c r="AK7" s="136"/>
      <c r="AL7" s="135" t="s">
        <v>12</v>
      </c>
      <c r="AM7" s="137"/>
      <c r="AN7" s="138" t="s">
        <v>10</v>
      </c>
      <c r="AO7" s="341" t="s">
        <v>1</v>
      </c>
      <c r="AP7" s="139" t="s">
        <v>2</v>
      </c>
      <c r="AQ7" s="140" t="s">
        <v>20</v>
      </c>
      <c r="AR7" s="141" t="s">
        <v>8</v>
      </c>
      <c r="AS7" s="175"/>
      <c r="AT7" s="198" t="s">
        <v>167</v>
      </c>
      <c r="AU7" s="186" t="s">
        <v>11</v>
      </c>
      <c r="AV7" s="186" t="s">
        <v>12</v>
      </c>
      <c r="AW7" s="142"/>
      <c r="AX7" s="133" t="s">
        <v>21</v>
      </c>
      <c r="AY7" s="134"/>
      <c r="AZ7" s="135" t="s">
        <v>11</v>
      </c>
      <c r="BA7" s="136"/>
      <c r="BB7" s="135" t="s">
        <v>12</v>
      </c>
      <c r="BC7" s="137"/>
      <c r="BD7" s="138" t="s">
        <v>10</v>
      </c>
      <c r="BE7" s="341" t="s">
        <v>1</v>
      </c>
      <c r="BF7" s="139" t="s">
        <v>2</v>
      </c>
      <c r="BG7" s="140" t="s">
        <v>20</v>
      </c>
      <c r="BH7" s="141" t="s">
        <v>8</v>
      </c>
      <c r="BI7" s="175"/>
      <c r="BJ7" s="186" t="s">
        <v>167</v>
      </c>
      <c r="BK7" s="186" t="s">
        <v>11</v>
      </c>
      <c r="BL7" s="186" t="s">
        <v>12</v>
      </c>
      <c r="BN7" s="133" t="s">
        <v>22</v>
      </c>
      <c r="BO7" s="134"/>
      <c r="BP7" s="135" t="s">
        <v>11</v>
      </c>
      <c r="BQ7" s="136"/>
      <c r="BR7" s="135" t="s">
        <v>12</v>
      </c>
      <c r="BS7" s="137"/>
      <c r="BT7" s="342" t="s">
        <v>10</v>
      </c>
      <c r="BU7" s="206" t="s">
        <v>1</v>
      </c>
      <c r="BV7" s="339" t="s">
        <v>2</v>
      </c>
      <c r="BW7" s="140" t="s">
        <v>20</v>
      </c>
      <c r="BX7" s="141" t="s">
        <v>8</v>
      </c>
      <c r="BY7" s="175"/>
      <c r="BZ7" s="198" t="s">
        <v>167</v>
      </c>
      <c r="CA7" s="186" t="s">
        <v>11</v>
      </c>
      <c r="CB7" s="186" t="s">
        <v>12</v>
      </c>
    </row>
    <row r="8" spans="1:80" ht="15.6">
      <c r="B8" s="447" t="str">
        <f>IF(B7=Überblick!D52,Überblick!D53,IF(B7=Überblick!E52,Überblick!E53,IF(B7=Überblick!F52,Überblick!F53,IF(B7=Überblick!G52,Überblick!G53,IF(B7=Überblick!H52,Überblick!H53,IF(B7=Überblick!I52,Überblick!I53,IF(B7=Überblick!J52,Überblick!J53,#N/A)))))))</f>
        <v>Lowbar Kniebeuge</v>
      </c>
      <c r="C8" s="259"/>
      <c r="D8" s="260" t="s">
        <v>220</v>
      </c>
      <c r="E8" s="261" t="s">
        <v>7</v>
      </c>
      <c r="F8" s="262">
        <v>7</v>
      </c>
      <c r="G8" s="263"/>
      <c r="H8" s="344" t="str">
        <f>(Überblick!E10*0.69)&amp;" - "&amp;(Überblick!E10*0.71)</f>
        <v>0 - 0</v>
      </c>
      <c r="I8" s="264" t="s">
        <v>204</v>
      </c>
      <c r="J8" s="265">
        <v>7</v>
      </c>
      <c r="K8" s="265"/>
      <c r="L8" s="442" t="e">
        <f>(D8*F8*K8)+(D9*F9*K9)</f>
        <v>#VALUE!</v>
      </c>
      <c r="M8" s="176"/>
      <c r="N8" s="199">
        <f>((LEFT(I8,2)+RIGHT(I8,2))/2)</f>
        <v>70</v>
      </c>
      <c r="O8" s="191" t="str">
        <f t="shared" ref="O8:O13" si="0">D8</f>
        <v>3 bis 4</v>
      </c>
      <c r="P8" s="191" t="e">
        <f>D8*F8</f>
        <v>#VALUE!</v>
      </c>
      <c r="R8" s="27" t="str">
        <f>IF(R7=Überblick!Q52,Überblick!Q53,IF(R7=Überblick!R52,Überblick!R53,IF(R7=Überblick!S52,Überblick!S53,IF(R7=Überblick!T52,Überblick!T53,IF(R7=Überblick!U52,Überblick!U53,IF(R7=Überblick!V52,Überblick!V53,IF(R7=Überblick!W52,Überblick!W53,#N/A)))))))</f>
        <v>Bankdrücken</v>
      </c>
      <c r="S8" s="259"/>
      <c r="T8" s="293" t="s">
        <v>221</v>
      </c>
      <c r="U8" s="261" t="s">
        <v>7</v>
      </c>
      <c r="V8" s="262">
        <v>7</v>
      </c>
      <c r="W8" s="263"/>
      <c r="X8" s="344" t="str">
        <f>(Überblick!E12*0.69)&amp;" - "&amp;(Überblick!E12*0.71)</f>
        <v>0 - 0</v>
      </c>
      <c r="Y8" s="264" t="s">
        <v>204</v>
      </c>
      <c r="Z8" s="265">
        <v>7</v>
      </c>
      <c r="AA8" s="265"/>
      <c r="AB8" s="101" t="e">
        <f>(T8*V8*AA8)</f>
        <v>#VALUE!</v>
      </c>
      <c r="AC8" s="177"/>
      <c r="AD8" s="199">
        <f>((LEFT(Y8,2)+RIGHT(Y8,2))/2)</f>
        <v>70</v>
      </c>
      <c r="AE8" s="191" t="str">
        <f t="shared" ref="AE8:AE13" si="1">T8</f>
        <v>4 bis 5</v>
      </c>
      <c r="AF8" s="191" t="e">
        <f>T8*V8</f>
        <v>#VALUE!</v>
      </c>
      <c r="AH8" s="447" t="str">
        <f>IF(AH7=Überblick!AC52,Überblick!AC53,IF(AH7=Überblick!AD52,Überblick!AD53,IF(AH7=Überblick!AE52,Überblick!AE53,IF(AH7=Überblick!AF52,Überblick!AF53,IF(AH7=Überblick!AG52,Überblick!AG53,IF(AH7=Überblick!AH52,Überblick!AH53,IF(AH7=Überblick!AI52,Überblick!AI53,#N/A)))))))</f>
        <v>Konventionelles Kreuzheben</v>
      </c>
      <c r="AI8" s="259"/>
      <c r="AJ8" s="293">
        <v>4</v>
      </c>
      <c r="AK8" s="261" t="s">
        <v>7</v>
      </c>
      <c r="AL8" s="262">
        <v>6</v>
      </c>
      <c r="AM8" s="263"/>
      <c r="AN8" s="345" t="str">
        <f>(Überblick!E14*0.74)&amp;" - "&amp;(Überblick!E14*0.75)</f>
        <v>0 - 0</v>
      </c>
      <c r="AO8" s="264" t="s">
        <v>178</v>
      </c>
      <c r="AP8" s="265">
        <v>8</v>
      </c>
      <c r="AQ8" s="265"/>
      <c r="AR8" s="442">
        <f>(AJ8*AL8*AQ8)</f>
        <v>0</v>
      </c>
      <c r="AS8" s="176"/>
      <c r="AT8" s="199">
        <f>((LEFT(AO8,2)+RIGHT(AO8,2))/2)</f>
        <v>75</v>
      </c>
      <c r="AU8" s="191">
        <f>AJ8</f>
        <v>4</v>
      </c>
      <c r="AV8" s="191">
        <f>AJ8*AL8</f>
        <v>24</v>
      </c>
      <c r="AX8" s="447" t="str">
        <f>IF(AX7=Überblick!BA52,Überblick!BA53,IF(AX7=Überblick!BB52,Überblick!BB53,IF(AX7=Überblick!BC52,Überblick!BC53,IF(AX7=Überblick!BD52,Überblick!BD53,IF(AX7=Überblick!BE52,Überblick!BE53,IF(AX7=Überblick!BF52,Überblick!BF53,IF(AX7=Überblick!BG52,Überblick!BG53,#N/A)))))))</f>
        <v>Lowbar Kniebeuge</v>
      </c>
      <c r="AY8" s="259"/>
      <c r="AZ8" s="293">
        <v>1</v>
      </c>
      <c r="BA8" s="261" t="s">
        <v>7</v>
      </c>
      <c r="BB8" s="262">
        <v>6</v>
      </c>
      <c r="BC8" s="263" t="s">
        <v>42</v>
      </c>
      <c r="BD8" s="344" t="str">
        <f>(Überblick!E10*0.77)&amp;" - "&amp;(Überblick!E10*0.79)</f>
        <v>0 - 0</v>
      </c>
      <c r="BE8" s="264" t="s">
        <v>176</v>
      </c>
      <c r="BF8" s="265">
        <v>8</v>
      </c>
      <c r="BG8" s="265"/>
      <c r="BH8" s="442">
        <f>(AZ8*BB8*BG8)+(AZ9*BB9*BG9)</f>
        <v>0</v>
      </c>
      <c r="BI8" s="176"/>
      <c r="BJ8" s="199">
        <f>((LEFT(BE8,2)+RIGHT(BE8,2))/2)</f>
        <v>78</v>
      </c>
      <c r="BK8" s="191">
        <f t="shared" ref="BK8:BK13" si="2">AZ8</f>
        <v>1</v>
      </c>
      <c r="BL8" s="191">
        <f>AZ8*BB8</f>
        <v>6</v>
      </c>
      <c r="BN8" s="447" t="str">
        <f>IF(BN7=Überblick!BM52,Überblick!BM53,IF(BN7=Überblick!BN52,Überblick!BN53,IF(BN7=Überblick!BO52,Überblick!BO53,IF(BN7=Überblick!BP52,Überblick!BP53,IF(BN7=Überblick!BQ52,Überblick!BQ53,IF(BN7=Überblick!BR52,Überblick!BR53,IF(BN7=Überblick!BS52,Überblick!BS53,#N/A)))))))</f>
        <v>Bankdrücken</v>
      </c>
      <c r="BO8" s="259"/>
      <c r="BP8" s="293">
        <v>4</v>
      </c>
      <c r="BQ8" s="261" t="s">
        <v>7</v>
      </c>
      <c r="BR8" s="262">
        <v>6</v>
      </c>
      <c r="BS8" s="263"/>
      <c r="BT8" s="344" t="str">
        <f>(Überblick!E12*0.74)&amp;" - "&amp;(Überblick!E12*0.76)</f>
        <v>0 - 0</v>
      </c>
      <c r="BU8" s="264" t="s">
        <v>178</v>
      </c>
      <c r="BV8" s="265">
        <v>8</v>
      </c>
      <c r="BW8" s="265"/>
      <c r="BX8" s="442">
        <f>(BP8*BR8*BW8)</f>
        <v>0</v>
      </c>
      <c r="BY8" s="176"/>
      <c r="BZ8" s="199">
        <f>((LEFT(BU8,2)+RIGHT(BU8,2))/2)</f>
        <v>75</v>
      </c>
      <c r="CA8" s="191">
        <f>BP8</f>
        <v>4</v>
      </c>
      <c r="CB8" s="191">
        <f>BP8*BR8</f>
        <v>24</v>
      </c>
    </row>
    <row r="9" spans="1:80" ht="15.6">
      <c r="B9" s="448"/>
      <c r="C9" s="266"/>
      <c r="D9" s="267"/>
      <c r="E9" s="268"/>
      <c r="F9" s="269"/>
      <c r="G9" s="270"/>
      <c r="H9" s="345"/>
      <c r="I9" s="271"/>
      <c r="J9" s="272"/>
      <c r="K9" s="272"/>
      <c r="L9" s="443"/>
      <c r="M9" s="176"/>
      <c r="N9" s="199"/>
      <c r="O9" s="191"/>
      <c r="P9" s="191"/>
      <c r="R9" s="448" t="str">
        <f>IF(R7=Überblick!Q52,Überblick!Q54,IF(R7=Überblick!R52,Überblick!R54,IF(R7=Überblick!S52,Überblick!S54,IF(R7=Überblick!T52,Überblick!T54,IF(R7=Überblick!U52,Überblick!U54,IF(R7=Überblick!V52,Überblick!V54,IF(R7=Überblick!W52,Überblick!W54,#N/A)))))))</f>
        <v>Military Press</v>
      </c>
      <c r="S9" s="294"/>
      <c r="T9" s="274">
        <v>1</v>
      </c>
      <c r="U9" s="275" t="s">
        <v>7</v>
      </c>
      <c r="V9" s="276">
        <v>8</v>
      </c>
      <c r="W9" s="295" t="s">
        <v>40</v>
      </c>
      <c r="X9" s="345" t="str">
        <f>(Überblick!E16*0.73)&amp;" - "&amp;(Überblick!E16*0.75)</f>
        <v>0 - 0</v>
      </c>
      <c r="Y9" s="271" t="s">
        <v>182</v>
      </c>
      <c r="Z9" s="272">
        <v>8</v>
      </c>
      <c r="AA9" s="272"/>
      <c r="AB9" s="443">
        <f>(T10*V10*AA10)+(T9*V9*AA9)</f>
        <v>0</v>
      </c>
      <c r="AC9" s="176"/>
      <c r="AD9" s="199">
        <f>((LEFT(Y9,2)+RIGHT(Y9,2))/2)</f>
        <v>74</v>
      </c>
      <c r="AE9" s="191">
        <f t="shared" si="1"/>
        <v>1</v>
      </c>
      <c r="AF9" s="191">
        <f t="shared" ref="AF9:AF15" si="3">T9*V9</f>
        <v>8</v>
      </c>
      <c r="AH9" s="448"/>
      <c r="AI9" s="266"/>
      <c r="AJ9" s="267"/>
      <c r="AK9" s="268"/>
      <c r="AL9" s="269"/>
      <c r="AM9" s="270"/>
      <c r="AN9" s="345"/>
      <c r="AO9" s="271"/>
      <c r="AP9" s="272"/>
      <c r="AQ9" s="272"/>
      <c r="AR9" s="443"/>
      <c r="AS9" s="176"/>
      <c r="AT9" s="199"/>
      <c r="AU9" s="191"/>
      <c r="AV9" s="191"/>
      <c r="AX9" s="448"/>
      <c r="AY9" s="266"/>
      <c r="AZ9" s="267">
        <v>3</v>
      </c>
      <c r="BA9" s="268" t="s">
        <v>7</v>
      </c>
      <c r="BB9" s="269">
        <v>6</v>
      </c>
      <c r="BC9" s="270" t="s">
        <v>185</v>
      </c>
      <c r="BD9" s="345">
        <f>0.9*BG8</f>
        <v>0</v>
      </c>
      <c r="BE9" s="271">
        <f>0.9*BJ8</f>
        <v>70.2</v>
      </c>
      <c r="BF9" s="272"/>
      <c r="BG9" s="272"/>
      <c r="BH9" s="443"/>
      <c r="BI9" s="176"/>
      <c r="BJ9" s="199">
        <f>BE9</f>
        <v>70.2</v>
      </c>
      <c r="BK9" s="191">
        <f t="shared" si="2"/>
        <v>3</v>
      </c>
      <c r="BL9" s="191">
        <f t="shared" ref="BL9:BL13" si="4">AZ9*BB9</f>
        <v>18</v>
      </c>
      <c r="BN9" s="448"/>
      <c r="BO9" s="266"/>
      <c r="BP9" s="267"/>
      <c r="BQ9" s="268"/>
      <c r="BR9" s="269"/>
      <c r="BS9" s="270"/>
      <c r="BT9" s="345"/>
      <c r="BU9" s="271"/>
      <c r="BV9" s="272"/>
      <c r="BW9" s="272"/>
      <c r="BX9" s="443"/>
      <c r="BY9" s="176"/>
      <c r="BZ9" s="199"/>
      <c r="CA9" s="191"/>
      <c r="CB9" s="191"/>
    </row>
    <row r="10" spans="1:80" ht="15.6">
      <c r="B10" s="27" t="str">
        <f>IF(B7=Überblick!D52,Überblick!D54,IF(B7=Überblick!E52,Überblick!E54,IF(B7=Überblick!F52,Überblick!F54,IF(B7=Überblick!G52,Überblick!G54,IF(B7=Überblick!H52,Überblick!H54,IF(B7=Überblick!I52,Überblick!I54,IF(B7=Überblick!J52,Überblick!J54,#N/A)))))))</f>
        <v>Romanian DL</v>
      </c>
      <c r="C10" s="273"/>
      <c r="D10" s="274" t="s">
        <v>213</v>
      </c>
      <c r="E10" s="275" t="s">
        <v>7</v>
      </c>
      <c r="F10" s="276">
        <f>IF(OR(B10="Stiff Leg DL",B10="Romanian DL"),8,6)</f>
        <v>8</v>
      </c>
      <c r="G10" s="277"/>
      <c r="H10" s="345"/>
      <c r="I10" s="271" t="str">
        <f>IF(OR(B10="Stiff Leg DL",B10="Romanian DL"),"","72-74")</f>
        <v/>
      </c>
      <c r="J10" s="272">
        <v>7</v>
      </c>
      <c r="K10" s="272"/>
      <c r="L10" s="101" t="e">
        <f>(D10*F10*K10)</f>
        <v>#VALUE!</v>
      </c>
      <c r="M10" s="177"/>
      <c r="N10" s="199" t="e">
        <f>((LEFT(I10,2)+RIGHT(I10,2))/2)</f>
        <v>#VALUE!</v>
      </c>
      <c r="O10" s="191" t="str">
        <f t="shared" si="0"/>
        <v>2 bis 3</v>
      </c>
      <c r="P10" s="191" t="e">
        <f t="shared" ref="P10:P13" si="5">D10*F10</f>
        <v>#VALUE!</v>
      </c>
      <c r="R10" s="448"/>
      <c r="S10" s="273"/>
      <c r="T10" s="274">
        <v>2</v>
      </c>
      <c r="U10" s="275" t="s">
        <v>7</v>
      </c>
      <c r="V10" s="276">
        <v>8</v>
      </c>
      <c r="W10" s="277" t="s">
        <v>183</v>
      </c>
      <c r="X10" s="345">
        <f>0.9*AA9</f>
        <v>0</v>
      </c>
      <c r="Y10" s="271">
        <f>0.9*AD9</f>
        <v>66.600000000000009</v>
      </c>
      <c r="Z10" s="272"/>
      <c r="AA10" s="272"/>
      <c r="AB10" s="443"/>
      <c r="AC10" s="176"/>
      <c r="AD10" s="191">
        <f>Y10</f>
        <v>66.600000000000009</v>
      </c>
      <c r="AE10" s="191">
        <f t="shared" si="1"/>
        <v>2</v>
      </c>
      <c r="AF10" s="191">
        <f t="shared" si="3"/>
        <v>16</v>
      </c>
      <c r="AG10" s="100"/>
      <c r="AH10" s="27" t="str">
        <f>IF(AH7=Überblick!AC52,Überblick!AC54,IF(AH7=Überblick!AD52,Überblick!AD54,IF(AH7=Überblick!AE52,Überblick!AE54,IF(AH7=Überblick!AF52,Überblick!AF54,IF(AH7=Überblick!AG52,Überblick!AG54,IF(AH7=Überblick!AH52,Überblick!AH54,IF(AH7=Überblick!AI52,Überblick!AI54,#N/A)))))))</f>
        <v>Frontkniebeuge</v>
      </c>
      <c r="AI10" s="273"/>
      <c r="AJ10" s="274">
        <v>3</v>
      </c>
      <c r="AK10" s="275" t="s">
        <v>7</v>
      </c>
      <c r="AL10" s="276">
        <v>4</v>
      </c>
      <c r="AM10" s="277"/>
      <c r="AN10" s="345"/>
      <c r="AO10" s="271" t="s">
        <v>208</v>
      </c>
      <c r="AP10" s="272">
        <v>7</v>
      </c>
      <c r="AQ10" s="272"/>
      <c r="AR10" s="101">
        <f>(AJ10*AL10*AQ10)</f>
        <v>0</v>
      </c>
      <c r="AS10" s="177"/>
      <c r="AT10" s="199">
        <f>((LEFT(AO10,2)+RIGHT(AO10,2))/2)</f>
        <v>77</v>
      </c>
      <c r="AU10" s="191">
        <f>AJ10</f>
        <v>3</v>
      </c>
      <c r="AV10" s="191">
        <f t="shared" ref="AV10:AV12" si="6">AJ10*AL10</f>
        <v>12</v>
      </c>
      <c r="AW10" s="100"/>
      <c r="AX10" s="27" t="str">
        <f>IF(AX7=Überblick!BA52,Überblick!BA54,IF(AX7=Überblick!BB52,Überblick!BB54,IF(AX7=Überblick!BC52,Überblick!BC54,IF(AX7=Überblick!BD52,Überblick!BD54,IF(AX7=Überblick!BE52,Überblick!BE54,IF(AX7=Überblick!BF52,Überblick!BF54,IF(AX7=Überblick!BG52,Überblick!BG54,#N/A)))))))</f>
        <v>Hip Thrusts</v>
      </c>
      <c r="AY10" s="273"/>
      <c r="AZ10" s="274">
        <v>2</v>
      </c>
      <c r="BA10" s="275" t="s">
        <v>7</v>
      </c>
      <c r="BB10" s="276" t="s">
        <v>145</v>
      </c>
      <c r="BC10" s="277"/>
      <c r="BD10" s="345"/>
      <c r="BE10" s="271"/>
      <c r="BF10" s="272">
        <v>7</v>
      </c>
      <c r="BG10" s="272"/>
      <c r="BH10" s="103"/>
      <c r="BI10" s="177"/>
      <c r="BJ10" s="209"/>
      <c r="BK10" s="210">
        <f t="shared" si="2"/>
        <v>2</v>
      </c>
      <c r="BL10" s="210" t="e">
        <f t="shared" si="4"/>
        <v>#VALUE!</v>
      </c>
      <c r="BN10" s="27" t="str">
        <f>IF(BN7=Überblick!BM52,Überblick!BM54,IF(BN7=Überblick!BN52,Überblick!BN54,IF(BN7=Überblick!BO52,Überblick!BO54,IF(BN7=Überblick!BP52,Überblick!BP54,IF(BN7=Überblick!BQ52,Überblick!BQ54,IF(BN7=Überblick!BR52,Überblick!BR54,IF(BN7=Überblick!BS52,Überblick!BS54,#N/A)))))))</f>
        <v>Military Press</v>
      </c>
      <c r="BO10" s="273"/>
      <c r="BP10" s="274">
        <v>3</v>
      </c>
      <c r="BQ10" s="275" t="s">
        <v>7</v>
      </c>
      <c r="BR10" s="276">
        <v>7</v>
      </c>
      <c r="BS10" s="277"/>
      <c r="BT10" s="345" t="str">
        <f>(Überblick!E16*0.69)&amp;" - "&amp;(Überblick!E16*0.71)</f>
        <v>0 - 0</v>
      </c>
      <c r="BU10" s="296" t="s">
        <v>204</v>
      </c>
      <c r="BV10" s="272">
        <v>7</v>
      </c>
      <c r="BW10" s="272"/>
      <c r="BX10" s="101">
        <f>(BP10*BR10*BW10)</f>
        <v>0</v>
      </c>
      <c r="BY10" s="177"/>
      <c r="BZ10" s="199">
        <f>((LEFT(BU10,2)+RIGHT(BU10,2))/2)</f>
        <v>70</v>
      </c>
      <c r="CA10" s="191">
        <f>BP10</f>
        <v>3</v>
      </c>
      <c r="CB10" s="191">
        <f t="shared" ref="CB10:CB15" si="7">BP10*BR10</f>
        <v>21</v>
      </c>
    </row>
    <row r="11" spans="1:80" ht="15.6">
      <c r="B11" s="27" t="str">
        <f>IF(B7=Überblick!D52,Überblick!D55,IF(B7=Überblick!E52,Überblick!E55,IF(B7=Überblick!F52,Überblick!F55,IF(B7=Überblick!G52,Überblick!G55,IF(B7=Überblick!H52,Überblick!H55,IF(B7=Überblick!I52,Überblick!I55,IF(B7=Überblick!J52,Überblick!J55,#N/A)))))))</f>
        <v>Belt Squat</v>
      </c>
      <c r="C11" s="266"/>
      <c r="D11" s="267">
        <v>2</v>
      </c>
      <c r="E11" s="268" t="s">
        <v>7</v>
      </c>
      <c r="F11" s="269" t="s">
        <v>150</v>
      </c>
      <c r="G11" s="270"/>
      <c r="H11" s="345"/>
      <c r="I11" s="271"/>
      <c r="J11" s="272">
        <v>7</v>
      </c>
      <c r="K11" s="272"/>
      <c r="L11" s="103"/>
      <c r="M11" s="177"/>
      <c r="N11" s="208"/>
      <c r="O11" s="192">
        <f t="shared" si="0"/>
        <v>2</v>
      </c>
      <c r="P11" s="210" t="e">
        <f t="shared" si="5"/>
        <v>#VALUE!</v>
      </c>
      <c r="R11" s="27" t="str">
        <f>IF(R7=Überblick!Q52,Überblick!Q55,IF(R7=Überblick!R52,Überblick!R55,IF(R7=Überblick!S52,Überblick!S55,IF(R7=Überblick!T52,Überblick!T55,IF(R7=Überblick!U52,Überblick!U55,IF(R7=Überblick!V52,Überblick!V55,IF(R7=Überblick!W52,Überblick!W55,#N/A)))))))</f>
        <v>Seal Rows</v>
      </c>
      <c r="S11" s="266"/>
      <c r="T11" s="267">
        <v>4</v>
      </c>
      <c r="U11" s="268" t="s">
        <v>7</v>
      </c>
      <c r="V11" s="269" t="s">
        <v>149</v>
      </c>
      <c r="W11" s="270"/>
      <c r="X11" s="345"/>
      <c r="Y11" s="271"/>
      <c r="Z11" s="272">
        <v>7</v>
      </c>
      <c r="AA11" s="272"/>
      <c r="AB11" s="103"/>
      <c r="AC11" s="177"/>
      <c r="AD11" s="208"/>
      <c r="AE11" s="192">
        <f t="shared" si="1"/>
        <v>4</v>
      </c>
      <c r="AF11" s="210" t="e">
        <f t="shared" si="3"/>
        <v>#VALUE!</v>
      </c>
      <c r="AG11" s="102"/>
      <c r="AH11" s="27" t="str">
        <f>IF(AH7=Überblick!AC52,Überblick!AC55,IF(AH7=Überblick!AD52,Überblick!AD55,IF(AH7=Überblick!AE52,Überblick!AE55,IF(AH7=Überblick!AF52,Überblick!AF55,IF(AH7=Überblick!AG52,Überblick!AG55,IF(AH7=Überblick!AH52,Überblick!AH55,IF(AH7=Überblick!AI52,Überblick!AI55,#N/A)))))))</f>
        <v>Schrägbankdrücken</v>
      </c>
      <c r="AI11" s="266"/>
      <c r="AJ11" s="267">
        <v>3</v>
      </c>
      <c r="AK11" s="268" t="s">
        <v>7</v>
      </c>
      <c r="AL11" s="269">
        <f>IF(OR(AH11="Schrägbankdrücken",AH11="Enges Bankdrücken"),8,6)</f>
        <v>8</v>
      </c>
      <c r="AM11" s="270"/>
      <c r="AN11" s="345"/>
      <c r="AO11" s="271" t="str">
        <f>IF(OR(AH11="2ct. Bankdrücken",AH11="Spoto Press"),"71-73","69-71")</f>
        <v>69-71</v>
      </c>
      <c r="AP11" s="272">
        <v>7</v>
      </c>
      <c r="AQ11" s="272"/>
      <c r="AR11" s="101">
        <f>(AJ11*AL11*AQ11)</f>
        <v>0</v>
      </c>
      <c r="AS11" s="177"/>
      <c r="AT11" s="199">
        <f>((LEFT(AO11,2)+RIGHT(AO11,2))/2)</f>
        <v>70</v>
      </c>
      <c r="AU11" s="195">
        <f>AJ11</f>
        <v>3</v>
      </c>
      <c r="AV11" s="191">
        <f t="shared" si="6"/>
        <v>24</v>
      </c>
      <c r="AW11" s="102"/>
      <c r="AX11" s="27" t="str">
        <f>IF(AX7=Überblick!BA52,Überblick!BA55,IF(AX7=Überblick!BB52,Überblick!BB55,IF(AX7=Überblick!BC52,Überblick!BC55,IF(AX7=Überblick!BD52,Überblick!BD55,IF(AX7=Überblick!BE52,Überblick!BE55,IF(AX7=Überblick!BF52,Überblick!BF55,IF(AX7=Überblick!BG52,Überblick!BG55,#N/A)))))))</f>
        <v>Belt Squat</v>
      </c>
      <c r="AY11" s="266"/>
      <c r="AZ11" s="267">
        <v>2</v>
      </c>
      <c r="BA11" s="268" t="s">
        <v>7</v>
      </c>
      <c r="BB11" s="269" t="s">
        <v>145</v>
      </c>
      <c r="BC11" s="270"/>
      <c r="BD11" s="345"/>
      <c r="BE11" s="271"/>
      <c r="BF11" s="272">
        <v>7</v>
      </c>
      <c r="BG11" s="272"/>
      <c r="BH11" s="103"/>
      <c r="BI11" s="177"/>
      <c r="BJ11" s="184"/>
      <c r="BK11" s="192">
        <f t="shared" si="2"/>
        <v>2</v>
      </c>
      <c r="BL11" s="210" t="e">
        <f t="shared" si="4"/>
        <v>#VALUE!</v>
      </c>
      <c r="BN11" s="27" t="str">
        <f>IF(BN7=Überblick!BM52,Überblick!BM55,IF(BN7=Überblick!BN52,Überblick!BN55,IF(BN7=Überblick!BO52,Überblick!BO55,IF(BN7=Überblick!BP52,Überblick!BP55,IF(BN7=Überblick!BQ52,Überblick!BQ55,IF(BN7=Überblick!BR52,Überblick!BR55,IF(BN7=Überblick!BS52,Überblick!BS55,#N/A)))))))</f>
        <v>Seal Rows</v>
      </c>
      <c r="BO11" s="266"/>
      <c r="BP11" s="267">
        <v>3</v>
      </c>
      <c r="BQ11" s="268" t="s">
        <v>7</v>
      </c>
      <c r="BR11" s="269" t="s">
        <v>145</v>
      </c>
      <c r="BS11" s="270"/>
      <c r="BT11" s="345"/>
      <c r="BU11" s="271"/>
      <c r="BV11" s="272">
        <v>7</v>
      </c>
      <c r="BW11" s="272"/>
      <c r="BX11" s="103"/>
      <c r="BY11" s="177"/>
      <c r="BZ11" s="208"/>
      <c r="CA11" s="192">
        <f>BP11</f>
        <v>3</v>
      </c>
      <c r="CB11" s="210" t="e">
        <f t="shared" si="7"/>
        <v>#VALUE!</v>
      </c>
    </row>
    <row r="12" spans="1:80" ht="15.6">
      <c r="B12" s="27" t="str">
        <f>IF(B7=Überblick!D52,Überblick!D56,IF(B7=Überblick!E52,Überblick!E56,IF(B7=Überblick!F52,Überblick!F56,IF(B7=Überblick!G52,Überblick!G56,IF(B7=Überblick!H52,Überblick!H56,IF(B7=Überblick!I52,Überblick!I56,IF(B7=Überblick!J52,Überblick!J56,#N/A)))))))</f>
        <v>Brustabgestütztes Seitheben</v>
      </c>
      <c r="C12" s="273"/>
      <c r="D12" s="278">
        <v>3</v>
      </c>
      <c r="E12" s="279" t="s">
        <v>7</v>
      </c>
      <c r="F12" s="280" t="s">
        <v>146</v>
      </c>
      <c r="G12" s="277"/>
      <c r="H12" s="345"/>
      <c r="I12" s="271"/>
      <c r="J12" s="272">
        <v>7</v>
      </c>
      <c r="K12" s="272"/>
      <c r="L12" s="104"/>
      <c r="M12" s="177"/>
      <c r="N12" s="200"/>
      <c r="O12" s="192">
        <f t="shared" si="0"/>
        <v>3</v>
      </c>
      <c r="P12" s="210" t="e">
        <f t="shared" si="5"/>
        <v>#VALUE!</v>
      </c>
      <c r="R12" s="27" t="str">
        <f>IF(R7=Überblick!Q52,Überblick!Q56,IF(R7=Überblick!R52,Überblick!R56,IF(R7=Überblick!S52,Überblick!S56,IF(R7=Überblick!T52,Überblick!T56,IF(R7=Überblick!U52,Überblick!U56,IF(R7=Überblick!V52,Überblick!V56,IF(R7=Überblick!W52,Überblick!W56,#N/A)))))))</f>
        <v>Klimmzüge mit ZG - OG</v>
      </c>
      <c r="S12" s="273"/>
      <c r="T12" s="278">
        <v>3</v>
      </c>
      <c r="U12" s="279" t="s">
        <v>7</v>
      </c>
      <c r="V12" s="280">
        <f>IF(OR(R12="Latzug eng",R12="Latzug weit"),"8 bis 10",5)</f>
        <v>5</v>
      </c>
      <c r="W12" s="277"/>
      <c r="X12" s="345"/>
      <c r="Y12" s="271"/>
      <c r="Z12" s="272">
        <v>7</v>
      </c>
      <c r="AA12" s="272"/>
      <c r="AB12" s="104"/>
      <c r="AC12" s="177"/>
      <c r="AD12" s="200"/>
      <c r="AE12" s="192">
        <f t="shared" si="1"/>
        <v>3</v>
      </c>
      <c r="AF12" s="210">
        <f t="shared" si="3"/>
        <v>15</v>
      </c>
      <c r="AG12" s="102"/>
      <c r="AH12" s="27" t="str">
        <f>IF(AH7=Überblick!AC52,Überblick!AC56,IF(AH7=Überblick!AD52,Überblick!AD56,IF(AH7=Überblick!AE52,Überblick!AE56,IF(AH7=Überblick!AF52,Überblick!AF56,IF(AH7=Überblick!AG52,Überblick!AG56,IF(AH7=Überblick!AH52,Überblick!AH56,IF(AH7=Überblick!AI52,Überblick!AI56,#N/A)))))))</f>
        <v>Beinbeuger, sitzend</v>
      </c>
      <c r="AI12" s="273"/>
      <c r="AJ12" s="278">
        <v>2</v>
      </c>
      <c r="AK12" s="279" t="s">
        <v>7</v>
      </c>
      <c r="AL12" s="280" t="s">
        <v>150</v>
      </c>
      <c r="AM12" s="277"/>
      <c r="AN12" s="345"/>
      <c r="AO12" s="271"/>
      <c r="AP12" s="272">
        <v>7</v>
      </c>
      <c r="AQ12" s="272"/>
      <c r="AR12" s="104"/>
      <c r="AS12" s="177"/>
      <c r="AT12" s="200"/>
      <c r="AU12" s="192">
        <f>AJ12</f>
        <v>2</v>
      </c>
      <c r="AV12" s="210" t="e">
        <f t="shared" si="6"/>
        <v>#VALUE!</v>
      </c>
      <c r="AW12" s="102"/>
      <c r="AX12" s="27" t="str">
        <f>IF(AX7=Überblick!BA52,Überblick!BA56,IF(AX7=Überblick!BB52,Überblick!BB56,IF(AX7=Überblick!BC52,Überblick!BC56,IF(AX7=Überblick!BD52,Überblick!BD56,IF(AX7=Überblick!BE52,Überblick!BE56,IF(AX7=Überblick!BF52,Überblick!BF56,IF(AX7=Überblick!BG52,Überblick!BG56,#N/A)))))))</f>
        <v>Brustabgestütztes Seitheben</v>
      </c>
      <c r="AY12" s="273"/>
      <c r="AZ12" s="278">
        <v>3</v>
      </c>
      <c r="BA12" s="279" t="s">
        <v>7</v>
      </c>
      <c r="BB12" s="280" t="s">
        <v>150</v>
      </c>
      <c r="BC12" s="277"/>
      <c r="BD12" s="345"/>
      <c r="BE12" s="271"/>
      <c r="BF12" s="272">
        <v>7</v>
      </c>
      <c r="BG12" s="272"/>
      <c r="BH12" s="104"/>
      <c r="BI12" s="177"/>
      <c r="BJ12" s="185"/>
      <c r="BK12" s="192">
        <f t="shared" si="2"/>
        <v>3</v>
      </c>
      <c r="BL12" s="210" t="e">
        <f t="shared" si="4"/>
        <v>#VALUE!</v>
      </c>
      <c r="BN12" s="27" t="str">
        <f>IF(BN7=Überblick!BM52,Überblick!BM56,IF(BN7=Überblick!BN52,Überblick!BN56,IF(BN7=Überblick!BO52,Überblick!BO56,IF(BN7=Überblick!BP52,Überblick!BP56,IF(BN7=Überblick!BQ52,Überblick!BQ56,IF(BN7=Überblick!BR52,Überblick!BR56,IF(BN7=Überblick!BS52,Überblick!BS56,#N/A)))))))</f>
        <v>Klimmzüge mit BW - UG</v>
      </c>
      <c r="BO12" s="273"/>
      <c r="BP12" s="367" t="str">
        <f>IF(OR(BN12="Latzug eng",BN12="Latzug weit"),"4","")</f>
        <v/>
      </c>
      <c r="BQ12" s="352" t="s">
        <v>7</v>
      </c>
      <c r="BR12" s="368" t="str">
        <f>IF(OR(BN12="Latzug eng",BN12="Latzug weit"),"6 bis 8","")</f>
        <v/>
      </c>
      <c r="BS12" s="298"/>
      <c r="BT12" s="345" t="str">
        <f>IF(OR(BN12="Latzug eng",BN12="Latzug weit"),"","35 Wdh. über das Training verteilt")</f>
        <v>35 Wdh. über das Training verteilt</v>
      </c>
      <c r="BU12" s="271"/>
      <c r="BV12" s="272">
        <v>8</v>
      </c>
      <c r="BW12" s="272"/>
      <c r="BX12" s="103"/>
      <c r="BY12" s="177"/>
      <c r="BZ12" s="200"/>
      <c r="CA12" s="192" t="str">
        <f>BP12</f>
        <v/>
      </c>
      <c r="CB12" s="210" t="e">
        <f t="shared" si="7"/>
        <v>#VALUE!</v>
      </c>
    </row>
    <row r="13" spans="1:80" ht="15.6">
      <c r="B13" s="27" t="str">
        <f>IF(B7=Überblick!D52,Überblick!D57,IF(B7=Überblick!E52,Überblick!E57,IF(B7=Überblick!F52,Überblick!F57,IF(B7=Überblick!G52,Überblick!G57,IF(B7=Überblick!H52,Überblick!H57,IF(B7=Überblick!I52,Überblick!I57,IF(B7=Überblick!J52,Überblick!J57,#N/A)))))))</f>
        <v>Facepulls</v>
      </c>
      <c r="C13" s="266"/>
      <c r="D13" s="267">
        <v>3</v>
      </c>
      <c r="E13" s="268" t="s">
        <v>7</v>
      </c>
      <c r="F13" s="269" t="s">
        <v>146</v>
      </c>
      <c r="G13" s="270"/>
      <c r="H13" s="345"/>
      <c r="I13" s="271"/>
      <c r="J13" s="272">
        <v>7</v>
      </c>
      <c r="K13" s="272"/>
      <c r="L13" s="104"/>
      <c r="M13" s="177"/>
      <c r="N13" s="200"/>
      <c r="O13" s="192">
        <f t="shared" si="0"/>
        <v>3</v>
      </c>
      <c r="P13" s="210" t="e">
        <f t="shared" si="5"/>
        <v>#VALUE!</v>
      </c>
      <c r="R13" s="27" t="str">
        <f>IF(R7=Überblick!Q52,Überblick!Q57,IF(R7=Überblick!R52,Überblick!R57,IF(R7=Überblick!S52,Überblick!S57,IF(R7=Überblick!T52,Überblick!T57,IF(R7=Überblick!U52,Überblick!U57,IF(R7=Überblick!V52,Überblick!V57,IF(R7=Überblick!W52,Überblick!W57,#N/A)))))))</f>
        <v>SZ Curls</v>
      </c>
      <c r="S13" s="266"/>
      <c r="T13" s="267">
        <v>3</v>
      </c>
      <c r="U13" s="268" t="s">
        <v>7</v>
      </c>
      <c r="V13" s="269" t="s">
        <v>150</v>
      </c>
      <c r="W13" s="270"/>
      <c r="X13" s="345"/>
      <c r="Y13" s="271"/>
      <c r="Z13" s="272">
        <v>7</v>
      </c>
      <c r="AA13" s="272"/>
      <c r="AB13" s="104"/>
      <c r="AC13" s="177"/>
      <c r="AD13" s="200"/>
      <c r="AE13" s="192">
        <f t="shared" si="1"/>
        <v>3</v>
      </c>
      <c r="AF13" s="210" t="e">
        <f t="shared" si="3"/>
        <v>#VALUE!</v>
      </c>
      <c r="AG13" s="102"/>
      <c r="AH13" s="27">
        <f>IF(AH7=Überblick!AC52,Überblick!AC57,IF(AH7=Überblick!AD52,Überblick!AD57,IF(AH7=Überblick!AE52,Überblick!AE57,IF(AH7=Überblick!AF52,Überblick!AF57,IF(AH7=Überblick!AG52,Überblick!AG57,IF(AH7=Überblick!AH52,Überblick!AH57,IF(AH7=Überblick!AI52,Überblick!AI57,#N/A)))))))</f>
        <v>0</v>
      </c>
      <c r="AI13" s="266"/>
      <c r="AJ13" s="267"/>
      <c r="AK13" s="268"/>
      <c r="AL13" s="269"/>
      <c r="AM13" s="270"/>
      <c r="AN13" s="345"/>
      <c r="AO13" s="271"/>
      <c r="AP13" s="272"/>
      <c r="AQ13" s="272"/>
      <c r="AR13" s="104"/>
      <c r="AS13" s="177"/>
      <c r="AT13" s="200"/>
      <c r="AU13" s="192"/>
      <c r="AV13" s="192"/>
      <c r="AW13" s="102"/>
      <c r="AX13" s="27" t="str">
        <f>IF(AX7=Überblick!BA52,Überblick!BA57,IF(AX7=Überblick!BB52,Überblick!BB57,IF(AX7=Überblick!BC52,Überblick!BC57,IF(AX7=Überblick!BD52,Überblick!BD57,IF(AX7=Überblick!BE52,Überblick!BE57,IF(AX7=Überblick!BF52,Überblick!BF57,IF(AX7=Überblick!BG52,Überblick!BG57,#N/A)))))))</f>
        <v>Facepulls</v>
      </c>
      <c r="AY13" s="266"/>
      <c r="AZ13" s="267">
        <v>3</v>
      </c>
      <c r="BA13" s="268" t="s">
        <v>7</v>
      </c>
      <c r="BB13" s="269" t="s">
        <v>150</v>
      </c>
      <c r="BC13" s="270"/>
      <c r="BD13" s="345"/>
      <c r="BE13" s="271"/>
      <c r="BF13" s="272">
        <v>7</v>
      </c>
      <c r="BG13" s="272"/>
      <c r="BH13" s="104"/>
      <c r="BI13" s="177"/>
      <c r="BJ13" s="185"/>
      <c r="BK13" s="192">
        <f t="shared" si="2"/>
        <v>3</v>
      </c>
      <c r="BL13" s="210" t="e">
        <f t="shared" si="4"/>
        <v>#VALUE!</v>
      </c>
      <c r="BN13" s="27" t="str">
        <f>IF(BN7=Überblick!BM52,Überblick!BM57,IF(BN7=Überblick!BN52,Überblick!BN57,IF(BN7=Überblick!BO52,Überblick!BO57,IF(BN7=Überblick!BP52,Überblick!BP57,IF(BN7=Überblick!BQ52,Überblick!BQ57,IF(BN7=Überblick!BR52,Überblick!BR57,IF(BN7=Überblick!BS52,Überblick!BS57,#N/A)))))))</f>
        <v>SZ Curls</v>
      </c>
      <c r="BO13" s="266"/>
      <c r="BP13" s="267">
        <v>3</v>
      </c>
      <c r="BQ13" s="268" t="s">
        <v>7</v>
      </c>
      <c r="BR13" s="269" t="s">
        <v>145</v>
      </c>
      <c r="BS13" s="270"/>
      <c r="BT13" s="345"/>
      <c r="BU13" s="271"/>
      <c r="BV13" s="272">
        <v>7</v>
      </c>
      <c r="BW13" s="272"/>
      <c r="BX13" s="103"/>
      <c r="BY13" s="177"/>
      <c r="BZ13" s="200"/>
      <c r="CA13" s="192">
        <f>BP13</f>
        <v>3</v>
      </c>
      <c r="CB13" s="210" t="e">
        <f t="shared" si="7"/>
        <v>#VALUE!</v>
      </c>
    </row>
    <row r="14" spans="1:80" ht="15.6">
      <c r="B14" s="27">
        <f>IF(B7=Überblick!D52,Überblick!D58,IF(B7=Überblick!E52,Überblick!E58,IF(B7=Überblick!F52,Überblick!F58,IF(B7=Überblick!G52,Überblick!G58,IF(B7=Überblick!H52,Überblick!H58,IF(B7=Überblick!I52,Überblick!I58,IF(B7=Überblick!J52,Überblick!J58,#N/A)))))))</f>
        <v>0</v>
      </c>
      <c r="C14" s="281"/>
      <c r="D14" s="282"/>
      <c r="E14" s="283"/>
      <c r="F14" s="284"/>
      <c r="G14" s="285"/>
      <c r="H14" s="345"/>
      <c r="I14" s="271"/>
      <c r="J14" s="272"/>
      <c r="K14" s="272"/>
      <c r="L14" s="104"/>
      <c r="M14" s="177"/>
      <c r="N14" s="200"/>
      <c r="O14" s="193"/>
      <c r="P14" s="193"/>
      <c r="R14" s="27" t="str">
        <f>IF(R7=Überblick!Q52,Überblick!Q58,IF(R7=Überblick!R52,Überblick!R58,IF(R7=Überblick!S52,Überblick!S58,IF(R7=Überblick!T52,Überblick!T58,IF(R7=Überblick!U52,Überblick!U58,IF(R7=Überblick!V52,Überblick!V58,IF(R7=Überblick!W52,Überblick!W58,#N/A)))))))</f>
        <v xml:space="preserve">Überkopfstrecken - Kabel </v>
      </c>
      <c r="S14" s="281"/>
      <c r="T14" s="282">
        <v>3</v>
      </c>
      <c r="U14" s="283" t="s">
        <v>7</v>
      </c>
      <c r="V14" s="284" t="s">
        <v>150</v>
      </c>
      <c r="W14" s="285"/>
      <c r="X14" s="345"/>
      <c r="Y14" s="271"/>
      <c r="Z14" s="272">
        <v>7</v>
      </c>
      <c r="AA14" s="272"/>
      <c r="AB14" s="104"/>
      <c r="AC14" s="177"/>
      <c r="AD14" s="200"/>
      <c r="AE14" s="192">
        <f t="shared" ref="AE14:AE15" si="8">T14</f>
        <v>3</v>
      </c>
      <c r="AF14" s="210" t="e">
        <f t="shared" si="3"/>
        <v>#VALUE!</v>
      </c>
      <c r="AG14" s="102"/>
      <c r="AH14" s="27">
        <f>IF(AH7=Überblick!AC52,Überblick!AC58,IF(AH7=Überblick!AD52,Überblick!AD58,IF(AH7=Überblick!AE52,Überblick!AE58,IF(AH7=Überblick!AF52,Überblick!AF58,IF(AH7=Überblick!AG52,Überblick!AG58,IF(AH7=Überblick!AH52,Überblick!AH58,IF(AH7=Überblick!AI52,Überblick!AI58,#N/A)))))))</f>
        <v>0</v>
      </c>
      <c r="AI14" s="281"/>
      <c r="AJ14" s="282"/>
      <c r="AK14" s="283"/>
      <c r="AL14" s="284"/>
      <c r="AM14" s="285"/>
      <c r="AN14" s="345"/>
      <c r="AO14" s="271"/>
      <c r="AP14" s="272"/>
      <c r="AQ14" s="272"/>
      <c r="AR14" s="104"/>
      <c r="AS14" s="177"/>
      <c r="AT14" s="200"/>
      <c r="AU14" s="193"/>
      <c r="AV14" s="193"/>
      <c r="AW14" s="102"/>
      <c r="AX14" s="27">
        <f>IF(AX7=Überblick!BA52,Überblick!BA58,IF(AX7=Überblick!BB52,Überblick!BB58,IF(AX7=Überblick!BC52,Überblick!BC58,IF(AX7=Überblick!BD52,Überblick!BD58,IF(AX7=Überblick!BE52,Überblick!BE58,IF(AX7=Überblick!BF52,Überblick!BF58,IF(AX7=Überblick!BG52,Überblick!BG58,#N/A)))))))</f>
        <v>0</v>
      </c>
      <c r="AY14" s="281"/>
      <c r="AZ14" s="282"/>
      <c r="BA14" s="283"/>
      <c r="BB14" s="284"/>
      <c r="BC14" s="285"/>
      <c r="BD14" s="345"/>
      <c r="BE14" s="271"/>
      <c r="BF14" s="272"/>
      <c r="BG14" s="272"/>
      <c r="BH14" s="104"/>
      <c r="BI14" s="177"/>
      <c r="BJ14" s="185"/>
      <c r="BK14" s="193"/>
      <c r="BL14" s="193"/>
      <c r="BN14" s="27" t="str">
        <f>IF(BN7=Überblick!BM52,Überblick!BM58,IF(BN7=Überblick!BN52,Überblick!BN58,IF(BN7=Überblick!BO52,Überblick!BO58,IF(BN7=Überblick!BP52,Überblick!BP58,IF(BN7=Überblick!BQ52,Überblick!BQ58,IF(BN7=Überblick!BR52,Überblick!BR58,IF(BN7=Überblick!BS52,Überblick!BS58,#N/A)))))))</f>
        <v>Rolling Extensions</v>
      </c>
      <c r="BO14" s="281"/>
      <c r="BP14" s="282">
        <v>3</v>
      </c>
      <c r="BQ14" s="283" t="s">
        <v>7</v>
      </c>
      <c r="BR14" s="284" t="s">
        <v>145</v>
      </c>
      <c r="BS14" s="285"/>
      <c r="BT14" s="345"/>
      <c r="BU14" s="271"/>
      <c r="BV14" s="272">
        <v>7</v>
      </c>
      <c r="BW14" s="272"/>
      <c r="BX14" s="103"/>
      <c r="BY14" s="177"/>
      <c r="BZ14" s="200"/>
      <c r="CA14" s="192">
        <f t="shared" ref="CA14:CA15" si="9">BP14</f>
        <v>3</v>
      </c>
      <c r="CB14" s="210" t="e">
        <f t="shared" si="7"/>
        <v>#VALUE!</v>
      </c>
    </row>
    <row r="15" spans="1:80" ht="15.6">
      <c r="B15" s="27">
        <f>IF(B7=Überblick!D52,Überblick!D59,IF(B7=Überblick!E52,Überblick!E59,IF(B7=Überblick!F52,Überblick!F59,IF(B7=Überblick!G52,Überblick!G59,IF(B7=Überblick!H52,Überblick!H59,IF(B7=Überblick!I52,Überblick!I59,IF(B7=Überblick!J52,Überblick!J59,#N/A)))))))</f>
        <v>0</v>
      </c>
      <c r="C15" s="266"/>
      <c r="D15" s="267"/>
      <c r="E15" s="268"/>
      <c r="F15" s="269"/>
      <c r="G15" s="270"/>
      <c r="H15" s="345"/>
      <c r="I15" s="271"/>
      <c r="J15" s="272"/>
      <c r="K15" s="272"/>
      <c r="L15" s="104"/>
      <c r="M15" s="177"/>
      <c r="N15" s="200"/>
      <c r="O15" s="193"/>
      <c r="P15" s="193"/>
      <c r="R15" s="27" t="str">
        <f>IF(R7=Überblick!Q52,Überblick!Q59,IF(R7=Überblick!R52,Überblick!R59,IF(R7=Überblick!S52,Überblick!S59,IF(R7=Überblick!T52,Überblick!T59,IF(R7=Überblick!U52,Überblick!U59,IF(R7=Überblick!V52,Überblick!V59,IF(R7=Überblick!W52,Überblick!W59,#N/A)))))))</f>
        <v>Wadenheben stehend - Maschine</v>
      </c>
      <c r="S15" s="266"/>
      <c r="T15" s="267">
        <v>3</v>
      </c>
      <c r="U15" s="268" t="s">
        <v>7</v>
      </c>
      <c r="V15" s="269" t="s">
        <v>146</v>
      </c>
      <c r="W15" s="270"/>
      <c r="X15" s="345"/>
      <c r="Y15" s="271"/>
      <c r="Z15" s="272">
        <v>7</v>
      </c>
      <c r="AA15" s="272"/>
      <c r="AB15" s="104"/>
      <c r="AC15" s="177"/>
      <c r="AD15" s="200"/>
      <c r="AE15" s="192">
        <f t="shared" si="8"/>
        <v>3</v>
      </c>
      <c r="AF15" s="210" t="e">
        <f t="shared" si="3"/>
        <v>#VALUE!</v>
      </c>
      <c r="AG15" s="102"/>
      <c r="AH15" s="27">
        <f>IF(AH7=Überblick!AC52,Überblick!AC59,IF(AH7=Überblick!AD52,Überblick!AD59,IF(AH7=Überblick!AE52,Überblick!AE59,IF(AH7=Überblick!AF52,Überblick!AF59,IF(AH7=Überblick!AG52,Überblick!AG59,IF(AH7=Überblick!AH52,Überblick!AH59,IF(AH7=Überblick!AI52,Überblick!AI59,#N/A)))))))</f>
        <v>0</v>
      </c>
      <c r="AI15" s="266"/>
      <c r="AJ15" s="267"/>
      <c r="AK15" s="268"/>
      <c r="AL15" s="269"/>
      <c r="AM15" s="270"/>
      <c r="AN15" s="345"/>
      <c r="AO15" s="271"/>
      <c r="AP15" s="272"/>
      <c r="AQ15" s="272"/>
      <c r="AR15" s="104"/>
      <c r="AS15" s="177"/>
      <c r="AT15" s="200"/>
      <c r="AU15" s="193"/>
      <c r="AV15" s="193"/>
      <c r="AW15" s="102"/>
      <c r="AX15" s="27">
        <f>IF(AX7=Überblick!BA52,Überblick!BA59,IF(AX7=Überblick!BB52,Überblick!BB59,IF(AX7=Überblick!BC52,Überblick!BC59,IF(AX7=Überblick!BD52,Überblick!BD59,IF(AX7=Überblick!BE52,Überblick!BE59,IF(AX7=Überblick!BF52,Überblick!BF59,IF(AX7=Überblick!BG52,Überblick!BG59,#N/A)))))))</f>
        <v>0</v>
      </c>
      <c r="AY15" s="266"/>
      <c r="AZ15" s="267"/>
      <c r="BA15" s="268"/>
      <c r="BB15" s="269"/>
      <c r="BC15" s="270"/>
      <c r="BD15" s="345"/>
      <c r="BE15" s="271"/>
      <c r="BF15" s="272"/>
      <c r="BG15" s="272"/>
      <c r="BH15" s="104"/>
      <c r="BI15" s="177"/>
      <c r="BJ15" s="185"/>
      <c r="BK15" s="193"/>
      <c r="BL15" s="193"/>
      <c r="BN15" s="27" t="str">
        <f>IF(BN7=Überblick!BM52,Überblick!BM59,IF(BN7=Überblick!BN52,Überblick!BN59,IF(BN7=Überblick!BO52,Überblick!BO59,IF(BN7=Überblick!BP52,Überblick!BP59,IF(BN7=Überblick!BQ52,Überblick!BQ59,IF(BN7=Überblick!BR52,Überblick!BR59,IF(BN7=Überblick!BS52,Überblick!BS59,#N/A)))))))</f>
        <v>Wadenheben sitzend - Maschine</v>
      </c>
      <c r="BO15" s="266"/>
      <c r="BP15" s="267">
        <v>3</v>
      </c>
      <c r="BQ15" s="268" t="s">
        <v>7</v>
      </c>
      <c r="BR15" s="269" t="s">
        <v>150</v>
      </c>
      <c r="BS15" s="270"/>
      <c r="BT15" s="345"/>
      <c r="BU15" s="271"/>
      <c r="BV15" s="272">
        <v>7</v>
      </c>
      <c r="BW15" s="272"/>
      <c r="BX15" s="103"/>
      <c r="BY15" s="177"/>
      <c r="BZ15" s="200"/>
      <c r="CA15" s="192">
        <f t="shared" si="9"/>
        <v>3</v>
      </c>
      <c r="CB15" s="210" t="e">
        <f t="shared" si="7"/>
        <v>#VALUE!</v>
      </c>
    </row>
    <row r="16" spans="1:80" ht="15.6">
      <c r="B16" s="28">
        <f>IF(B7=Überblick!D52,Überblick!D60,IF(B7=Überblick!E52,Überblick!E60,IF(B7=Überblick!F52,Überblick!F60,IF(B7=Überblick!G52,Überblick!G60,IF(B7=Überblick!H52,Überblick!H60,IF(B7=Überblick!I52,Überblick!I60,IF(B7=Überblick!J52,Überblick!J60,#N/A)))))))</f>
        <v>0</v>
      </c>
      <c r="C16" s="286"/>
      <c r="D16" s="287"/>
      <c r="E16" s="288"/>
      <c r="F16" s="289"/>
      <c r="G16" s="290"/>
      <c r="H16" s="346"/>
      <c r="I16" s="291"/>
      <c r="J16" s="292"/>
      <c r="K16" s="292"/>
      <c r="L16" s="105"/>
      <c r="M16" s="177"/>
      <c r="N16" s="200"/>
      <c r="O16" s="193"/>
      <c r="P16" s="193"/>
      <c r="R16" s="28">
        <f>IF(R7=Überblick!Q52,Überblick!Q60,IF(R7=Überblick!R52,Überblick!R60,IF(R7=Überblick!S52,Überblick!S60,IF(R7=Überblick!T52,Überblick!T60,IF(R7=Überblick!U52,Überblick!U60,IF(R7=Überblick!V52,Überblick!V60,IF(R7=Überblick!W52,Überblick!W60,#N/A)))))))</f>
        <v>0</v>
      </c>
      <c r="S16" s="286"/>
      <c r="T16" s="287"/>
      <c r="U16" s="288"/>
      <c r="V16" s="289"/>
      <c r="W16" s="290"/>
      <c r="X16" s="346"/>
      <c r="Y16" s="291"/>
      <c r="Z16" s="292"/>
      <c r="AA16" s="292"/>
      <c r="AB16" s="105"/>
      <c r="AC16" s="177"/>
      <c r="AD16" s="200"/>
      <c r="AE16" s="193"/>
      <c r="AF16" s="193"/>
      <c r="AG16" s="102"/>
      <c r="AH16" s="28">
        <f>IF(AH7=Überblick!AC52,Überblick!AC60,IF(AH7=Überblick!AD52,Überblick!AD60,IF(AH7=Überblick!AE52,Überblick!AE60,IF(AH7=Überblick!AF52,Überblick!AF60,IF(AH7=Überblick!AG52,Überblick!AG60,IF(AH7=Überblick!AH52,Überblick!AH60,IF(AH7=Überblick!AI52,Überblick!AI60,#N/A)))))))</f>
        <v>0</v>
      </c>
      <c r="AI16" s="286"/>
      <c r="AJ16" s="287"/>
      <c r="AK16" s="288"/>
      <c r="AL16" s="289"/>
      <c r="AM16" s="290"/>
      <c r="AN16" s="346"/>
      <c r="AO16" s="291"/>
      <c r="AP16" s="292"/>
      <c r="AQ16" s="292"/>
      <c r="AR16" s="105"/>
      <c r="AS16" s="177"/>
      <c r="AT16" s="200"/>
      <c r="AU16" s="193"/>
      <c r="AV16" s="193"/>
      <c r="AW16" s="102"/>
      <c r="AX16" s="28">
        <f>IF(AX7=Überblick!BA52,Überblick!BA60,IF(AX7=Überblick!BB52,Überblick!BB60,IF(AX7=Überblick!BC52,Überblick!BC60,IF(AX7=Überblick!BD52,Überblick!BD60,IF(AX7=Überblick!BE52,Überblick!BE60,IF(AX7=Überblick!BF52,Überblick!BF60,IF(AX7=Überblick!BG52,Überblick!BG60,#N/A)))))))</f>
        <v>0</v>
      </c>
      <c r="AY16" s="286"/>
      <c r="AZ16" s="287"/>
      <c r="BA16" s="288"/>
      <c r="BB16" s="289"/>
      <c r="BC16" s="290"/>
      <c r="BD16" s="346"/>
      <c r="BE16" s="291"/>
      <c r="BF16" s="292"/>
      <c r="BG16" s="292"/>
      <c r="BH16" s="105"/>
      <c r="BI16" s="177"/>
      <c r="BJ16" s="185"/>
      <c r="BK16" s="193"/>
      <c r="BL16" s="193"/>
      <c r="BN16" s="28">
        <f>IF(BN7=Überblick!BM52,Überblick!BM60,IF(BN7=Überblick!BN52,Überblick!BN60,IF(BN7=Überblick!BO52,Überblick!BO60,IF(BN7=Überblick!BP52,Überblick!BP60,IF(BN7=Überblick!BQ52,Überblick!BQ60,IF(BN7=Überblick!BR52,Überblick!BR60,IF(BN7=Überblick!BS52,Überblick!BS60,#N/A)))))))</f>
        <v>0</v>
      </c>
      <c r="BO16" s="286"/>
      <c r="BP16" s="287"/>
      <c r="BQ16" s="288"/>
      <c r="BR16" s="289"/>
      <c r="BS16" s="290"/>
      <c r="BT16" s="346"/>
      <c r="BU16" s="291"/>
      <c r="BV16" s="292"/>
      <c r="BW16" s="292"/>
      <c r="BX16" s="130"/>
      <c r="BY16" s="177"/>
      <c r="BZ16" s="200"/>
      <c r="CA16" s="193"/>
      <c r="CB16" s="193"/>
    </row>
    <row r="17" spans="2:80" ht="15.6">
      <c r="B17" s="29" t="s">
        <v>26</v>
      </c>
      <c r="C17" s="444"/>
      <c r="D17" s="445"/>
      <c r="E17" s="445"/>
      <c r="F17" s="445"/>
      <c r="G17" s="445"/>
      <c r="H17" s="445"/>
      <c r="I17" s="445"/>
      <c r="J17" s="445"/>
      <c r="K17" s="445"/>
      <c r="L17" s="446"/>
      <c r="M17" s="178"/>
      <c r="N17" s="201"/>
      <c r="O17" s="194"/>
      <c r="P17" s="194"/>
      <c r="R17" s="29" t="s">
        <v>26</v>
      </c>
      <c r="S17" s="444"/>
      <c r="T17" s="445"/>
      <c r="U17" s="445"/>
      <c r="V17" s="445"/>
      <c r="W17" s="445"/>
      <c r="X17" s="445"/>
      <c r="Y17" s="445"/>
      <c r="Z17" s="445"/>
      <c r="AA17" s="445"/>
      <c r="AB17" s="446"/>
      <c r="AC17" s="178"/>
      <c r="AD17" s="201"/>
      <c r="AE17" s="194"/>
      <c r="AF17" s="194"/>
      <c r="AG17" s="102"/>
      <c r="AH17" s="29" t="s">
        <v>26</v>
      </c>
      <c r="AI17" s="444"/>
      <c r="AJ17" s="445"/>
      <c r="AK17" s="445"/>
      <c r="AL17" s="445"/>
      <c r="AM17" s="445"/>
      <c r="AN17" s="445"/>
      <c r="AO17" s="445"/>
      <c r="AP17" s="445"/>
      <c r="AQ17" s="445"/>
      <c r="AR17" s="446"/>
      <c r="AS17" s="178"/>
      <c r="AT17" s="201"/>
      <c r="AU17" s="194"/>
      <c r="AV17" s="194"/>
      <c r="AW17" s="102"/>
      <c r="AX17" s="29" t="s">
        <v>26</v>
      </c>
      <c r="AY17" s="444"/>
      <c r="AZ17" s="445"/>
      <c r="BA17" s="445"/>
      <c r="BB17" s="445"/>
      <c r="BC17" s="445"/>
      <c r="BD17" s="445"/>
      <c r="BE17" s="445"/>
      <c r="BF17" s="445"/>
      <c r="BG17" s="445"/>
      <c r="BH17" s="446"/>
      <c r="BI17" s="178"/>
      <c r="BJ17" s="187"/>
      <c r="BK17" s="194"/>
      <c r="BL17" s="194"/>
      <c r="BN17" s="29" t="s">
        <v>26</v>
      </c>
      <c r="BO17" s="444"/>
      <c r="BP17" s="445"/>
      <c r="BQ17" s="445"/>
      <c r="BR17" s="445"/>
      <c r="BS17" s="445"/>
      <c r="BT17" s="445"/>
      <c r="BU17" s="445"/>
      <c r="BV17" s="445"/>
      <c r="BW17" s="445"/>
      <c r="BX17" s="446"/>
      <c r="BY17" s="178"/>
      <c r="BZ17" s="201"/>
      <c r="CA17" s="194"/>
      <c r="CB17" s="194"/>
    </row>
    <row r="18" spans="2:80">
      <c r="B18" s="106"/>
      <c r="C18" s="107"/>
      <c r="D18" s="107"/>
      <c r="F18" s="108"/>
      <c r="G18" s="109"/>
      <c r="H18" s="110"/>
      <c r="I18" s="111"/>
      <c r="J18" s="111"/>
      <c r="K18" s="110"/>
      <c r="L18" s="102"/>
      <c r="M18" s="102"/>
      <c r="N18" s="111"/>
      <c r="O18" s="102"/>
      <c r="P18" s="102"/>
      <c r="R18" s="106"/>
      <c r="S18" s="107"/>
      <c r="T18" s="107"/>
      <c r="V18" s="108"/>
      <c r="W18" s="109"/>
      <c r="X18" s="110"/>
      <c r="Y18" s="111"/>
      <c r="Z18" s="111"/>
      <c r="AA18" s="110"/>
      <c r="AB18" s="102"/>
      <c r="AC18" s="102"/>
      <c r="AD18" s="111"/>
      <c r="AE18" s="102"/>
      <c r="AF18" s="102"/>
      <c r="AH18" s="106"/>
      <c r="AI18" s="107"/>
      <c r="AJ18" s="107"/>
      <c r="AL18" s="108"/>
      <c r="AM18" s="109"/>
      <c r="AN18" s="110"/>
      <c r="AO18" s="111"/>
      <c r="AP18" s="111"/>
      <c r="AQ18" s="110"/>
      <c r="AR18" s="102"/>
      <c r="AS18" s="102"/>
      <c r="AT18" s="111"/>
      <c r="AU18" s="102"/>
      <c r="AV18" s="102"/>
      <c r="AX18" s="106"/>
      <c r="AY18" s="107"/>
      <c r="AZ18" s="107"/>
      <c r="BB18" s="108"/>
      <c r="BC18" s="109"/>
      <c r="BD18" s="110"/>
      <c r="BE18" s="111"/>
      <c r="BF18" s="111"/>
      <c r="BG18" s="110"/>
      <c r="BH18" s="102"/>
      <c r="BI18" s="102"/>
      <c r="BJ18" s="102"/>
      <c r="BK18" s="102"/>
      <c r="BL18" s="102"/>
      <c r="BN18" s="106"/>
      <c r="BO18" s="107"/>
      <c r="BP18" s="107"/>
      <c r="BR18" s="108"/>
      <c r="BS18" s="109"/>
      <c r="BT18" s="110"/>
      <c r="BU18" s="111"/>
      <c r="BV18" s="111"/>
      <c r="BW18" s="110"/>
      <c r="BX18" s="102"/>
      <c r="BY18" s="102"/>
      <c r="BZ18" s="111"/>
      <c r="CA18" s="102"/>
      <c r="CB18" s="102"/>
    </row>
    <row r="19" spans="2:80" ht="18">
      <c r="B19" s="96"/>
      <c r="C19" s="87"/>
      <c r="D19" s="88"/>
      <c r="E19" s="89" t="s">
        <v>4</v>
      </c>
      <c r="F19" s="90"/>
      <c r="G19" s="91"/>
      <c r="H19" s="92"/>
      <c r="I19" s="205"/>
      <c r="J19" s="93"/>
      <c r="K19" s="94"/>
      <c r="L19" s="95"/>
      <c r="M19" s="174"/>
      <c r="N19" s="197"/>
      <c r="O19" s="173"/>
      <c r="P19" s="173"/>
      <c r="R19" s="96"/>
      <c r="S19" s="87"/>
      <c r="T19" s="88"/>
      <c r="U19" s="89" t="s">
        <v>4</v>
      </c>
      <c r="V19" s="90"/>
      <c r="W19" s="91"/>
      <c r="X19" s="92"/>
      <c r="Y19" s="205"/>
      <c r="Z19" s="93"/>
      <c r="AA19" s="94"/>
      <c r="AB19" s="95"/>
      <c r="AC19" s="174"/>
      <c r="AD19" s="197"/>
      <c r="AE19" s="173"/>
      <c r="AF19" s="173"/>
      <c r="AH19" s="96"/>
      <c r="AI19" s="87"/>
      <c r="AJ19" s="88"/>
      <c r="AK19" s="89" t="s">
        <v>4</v>
      </c>
      <c r="AL19" s="90"/>
      <c r="AM19" s="91"/>
      <c r="AN19" s="92"/>
      <c r="AO19" s="205"/>
      <c r="AP19" s="93"/>
      <c r="AQ19" s="94"/>
      <c r="AR19" s="95"/>
      <c r="AS19" s="174"/>
      <c r="AT19" s="197"/>
      <c r="AU19" s="173"/>
      <c r="AV19" s="173"/>
      <c r="AX19" s="96"/>
      <c r="AY19" s="87"/>
      <c r="AZ19" s="88"/>
      <c r="BA19" s="89" t="s">
        <v>4</v>
      </c>
      <c r="BB19" s="90"/>
      <c r="BC19" s="91"/>
      <c r="BD19" s="92"/>
      <c r="BE19" s="205"/>
      <c r="BF19" s="93"/>
      <c r="BG19" s="94"/>
      <c r="BH19" s="95"/>
      <c r="BI19" s="174"/>
      <c r="BJ19" s="173"/>
      <c r="BK19" s="173"/>
      <c r="BL19" s="173"/>
      <c r="BN19" s="96"/>
      <c r="BO19" s="87"/>
      <c r="BP19" s="88"/>
      <c r="BQ19" s="89" t="s">
        <v>4</v>
      </c>
      <c r="BR19" s="90"/>
      <c r="BS19" s="91"/>
      <c r="BT19" s="92"/>
      <c r="BU19" s="205"/>
      <c r="BV19" s="93"/>
      <c r="BW19" s="94"/>
      <c r="BX19" s="95"/>
      <c r="BY19" s="174"/>
      <c r="BZ19" s="197"/>
      <c r="CA19" s="173"/>
      <c r="CB19" s="173"/>
    </row>
    <row r="20" spans="2:80">
      <c r="B20" s="97" t="s">
        <v>144</v>
      </c>
      <c r="C20" s="258"/>
      <c r="D20" s="98"/>
      <c r="E20" s="99"/>
      <c r="F20" s="90"/>
      <c r="G20" s="91"/>
      <c r="H20" s="92"/>
      <c r="I20" s="205"/>
      <c r="J20" s="93"/>
      <c r="K20" s="94"/>
      <c r="L20" s="95"/>
      <c r="M20" s="174"/>
      <c r="N20" s="197"/>
      <c r="O20" s="173"/>
      <c r="P20" s="173"/>
      <c r="R20" s="97" t="s">
        <v>144</v>
      </c>
      <c r="S20" s="258"/>
      <c r="T20" s="98"/>
      <c r="U20" s="99"/>
      <c r="V20" s="90"/>
      <c r="W20" s="91"/>
      <c r="X20" s="92"/>
      <c r="Y20" s="205"/>
      <c r="Z20" s="93"/>
      <c r="AA20" s="94"/>
      <c r="AB20" s="95"/>
      <c r="AC20" s="174"/>
      <c r="AD20" s="197"/>
      <c r="AE20" s="173"/>
      <c r="AF20" s="173"/>
      <c r="AH20" s="97" t="s">
        <v>144</v>
      </c>
      <c r="AI20" s="258"/>
      <c r="AJ20" s="98"/>
      <c r="AK20" s="99"/>
      <c r="AL20" s="90"/>
      <c r="AM20" s="91"/>
      <c r="AN20" s="92"/>
      <c r="AO20" s="205"/>
      <c r="AP20" s="93"/>
      <c r="AQ20" s="94"/>
      <c r="AR20" s="95"/>
      <c r="AS20" s="174"/>
      <c r="AT20" s="197"/>
      <c r="AU20" s="173"/>
      <c r="AV20" s="173"/>
      <c r="AX20" s="97" t="s">
        <v>144</v>
      </c>
      <c r="AY20" s="258"/>
      <c r="AZ20" s="98"/>
      <c r="BA20" s="99"/>
      <c r="BB20" s="90"/>
      <c r="BC20" s="91"/>
      <c r="BD20" s="92"/>
      <c r="BE20" s="205"/>
      <c r="BF20" s="93"/>
      <c r="BG20" s="94"/>
      <c r="BH20" s="95"/>
      <c r="BI20" s="174"/>
      <c r="BJ20" s="173"/>
      <c r="BK20" s="173"/>
      <c r="BL20" s="173"/>
      <c r="BN20" s="97" t="s">
        <v>144</v>
      </c>
      <c r="BO20" s="258"/>
      <c r="BP20" s="98"/>
      <c r="BQ20" s="99"/>
      <c r="BR20" s="90"/>
      <c r="BS20" s="91"/>
      <c r="BT20" s="92"/>
      <c r="BU20" s="205"/>
      <c r="BV20" s="93"/>
      <c r="BW20" s="94"/>
      <c r="BX20" s="95"/>
      <c r="BY20" s="174"/>
      <c r="BZ20" s="197"/>
      <c r="CA20" s="173"/>
      <c r="CB20" s="173"/>
    </row>
    <row r="21" spans="2:80" s="132" customFormat="1" ht="18">
      <c r="B21" s="133" t="s">
        <v>14</v>
      </c>
      <c r="C21" s="134"/>
      <c r="D21" s="135" t="s">
        <v>11</v>
      </c>
      <c r="E21" s="136"/>
      <c r="F21" s="135" t="s">
        <v>12</v>
      </c>
      <c r="G21" s="137"/>
      <c r="H21" s="138" t="s">
        <v>10</v>
      </c>
      <c r="I21" s="340" t="s">
        <v>1</v>
      </c>
      <c r="J21" s="339" t="s">
        <v>2</v>
      </c>
      <c r="K21" s="140" t="s">
        <v>20</v>
      </c>
      <c r="L21" s="141" t="s">
        <v>8</v>
      </c>
      <c r="M21" s="175"/>
      <c r="N21" s="198" t="s">
        <v>167</v>
      </c>
      <c r="O21" s="186" t="s">
        <v>11</v>
      </c>
      <c r="P21" s="186" t="s">
        <v>12</v>
      </c>
      <c r="R21" s="133" t="s">
        <v>15</v>
      </c>
      <c r="S21" s="134"/>
      <c r="T21" s="135" t="s">
        <v>11</v>
      </c>
      <c r="U21" s="136"/>
      <c r="V21" s="135" t="s">
        <v>12</v>
      </c>
      <c r="W21" s="137"/>
      <c r="X21" s="138" t="s">
        <v>10</v>
      </c>
      <c r="Y21" s="340" t="s">
        <v>1</v>
      </c>
      <c r="Z21" s="339" t="s">
        <v>2</v>
      </c>
      <c r="AA21" s="140" t="s">
        <v>20</v>
      </c>
      <c r="AB21" s="141" t="s">
        <v>8</v>
      </c>
      <c r="AC21" s="175"/>
      <c r="AD21" s="198" t="s">
        <v>167</v>
      </c>
      <c r="AE21" s="186" t="s">
        <v>11</v>
      </c>
      <c r="AF21" s="186" t="s">
        <v>12</v>
      </c>
      <c r="AG21" s="142"/>
      <c r="AH21" s="133" t="s">
        <v>16</v>
      </c>
      <c r="AI21" s="134"/>
      <c r="AJ21" s="135" t="s">
        <v>11</v>
      </c>
      <c r="AK21" s="136"/>
      <c r="AL21" s="135" t="s">
        <v>12</v>
      </c>
      <c r="AM21" s="137"/>
      <c r="AN21" s="138" t="s">
        <v>10</v>
      </c>
      <c r="AO21" s="340" t="s">
        <v>1</v>
      </c>
      <c r="AP21" s="339" t="s">
        <v>2</v>
      </c>
      <c r="AQ21" s="140" t="s">
        <v>20</v>
      </c>
      <c r="AR21" s="141" t="s">
        <v>8</v>
      </c>
      <c r="AS21" s="175"/>
      <c r="AT21" s="198" t="s">
        <v>167</v>
      </c>
      <c r="AU21" s="186" t="s">
        <v>11</v>
      </c>
      <c r="AV21" s="186" t="s">
        <v>12</v>
      </c>
      <c r="AW21" s="142"/>
      <c r="AX21" s="133" t="s">
        <v>21</v>
      </c>
      <c r="AY21" s="134"/>
      <c r="AZ21" s="135" t="s">
        <v>11</v>
      </c>
      <c r="BA21" s="136"/>
      <c r="BB21" s="135" t="s">
        <v>12</v>
      </c>
      <c r="BC21" s="137"/>
      <c r="BD21" s="138" t="s">
        <v>10</v>
      </c>
      <c r="BE21" s="340" t="s">
        <v>1</v>
      </c>
      <c r="BF21" s="339" t="s">
        <v>2</v>
      </c>
      <c r="BG21" s="140" t="s">
        <v>20</v>
      </c>
      <c r="BH21" s="141" t="s">
        <v>8</v>
      </c>
      <c r="BI21" s="175"/>
      <c r="BJ21" s="186" t="s">
        <v>167</v>
      </c>
      <c r="BK21" s="186" t="s">
        <v>11</v>
      </c>
      <c r="BL21" s="186" t="s">
        <v>12</v>
      </c>
      <c r="BN21" s="133" t="s">
        <v>22</v>
      </c>
      <c r="BO21" s="134"/>
      <c r="BP21" s="135" t="s">
        <v>11</v>
      </c>
      <c r="BQ21" s="136"/>
      <c r="BR21" s="135" t="s">
        <v>12</v>
      </c>
      <c r="BS21" s="137"/>
      <c r="BT21" s="138" t="s">
        <v>10</v>
      </c>
      <c r="BU21" s="340" t="s">
        <v>1</v>
      </c>
      <c r="BV21" s="339" t="s">
        <v>2</v>
      </c>
      <c r="BW21" s="140" t="s">
        <v>20</v>
      </c>
      <c r="BX21" s="141" t="s">
        <v>8</v>
      </c>
      <c r="BY21" s="175"/>
      <c r="BZ21" s="198" t="s">
        <v>167</v>
      </c>
      <c r="CA21" s="186" t="s">
        <v>11</v>
      </c>
      <c r="CB21" s="186" t="s">
        <v>12</v>
      </c>
    </row>
    <row r="22" spans="2:80" ht="15.6">
      <c r="B22" s="447" t="str">
        <f>IF(B21=Überblick!D52,Überblick!D53,IF(B21=Überblick!E52,Überblick!E53,IF(B21=Überblick!F52,Überblick!F53,IF(B21=Überblick!G52,Überblick!G53,IF(B21=Überblick!H52,Überblick!H53,IF(B21=Überblick!I52,Überblick!I53,IF(B21=Überblick!J52,Überblick!J53,#N/A)))))))</f>
        <v>Lowbar Kniebeuge</v>
      </c>
      <c r="C22" s="259"/>
      <c r="D22" s="260" t="s">
        <v>220</v>
      </c>
      <c r="E22" s="261" t="s">
        <v>7</v>
      </c>
      <c r="F22" s="262">
        <v>7</v>
      </c>
      <c r="G22" s="263"/>
      <c r="H22" s="344" t="str">
        <f>(Überblick!E10*0.71)&amp;" - "&amp;(Überblick!E10*0.73)</f>
        <v>0 - 0</v>
      </c>
      <c r="I22" s="264" t="s">
        <v>205</v>
      </c>
      <c r="J22" s="265">
        <v>8</v>
      </c>
      <c r="K22" s="265"/>
      <c r="L22" s="442" t="e">
        <f>(D22*F22*K22)+(D23*F23*K23)</f>
        <v>#VALUE!</v>
      </c>
      <c r="M22" s="176"/>
      <c r="N22" s="199">
        <f>((LEFT(I22,2)+RIGHT(I22,2))/2)</f>
        <v>72</v>
      </c>
      <c r="O22" s="191" t="str">
        <f>D22</f>
        <v>3 bis 4</v>
      </c>
      <c r="P22" s="191" t="e">
        <f>D22*F22</f>
        <v>#VALUE!</v>
      </c>
      <c r="R22" s="27" t="str">
        <f>IF(R21=Überblick!Q52,Überblick!Q53,IF(R21=Überblick!R52,Überblick!R53,IF(R21=Überblick!S52,Überblick!S53,IF(R21=Überblick!T52,Überblick!T53,IF(R21=Überblick!U52,Überblick!U53,IF(R21=Überblick!V52,Überblick!V53,IF(R21=Überblick!W52,Überblick!W53,#N/A)))))))</f>
        <v>Bankdrücken</v>
      </c>
      <c r="S22" s="259"/>
      <c r="T22" s="293" t="s">
        <v>221</v>
      </c>
      <c r="U22" s="261" t="s">
        <v>7</v>
      </c>
      <c r="V22" s="262">
        <v>7</v>
      </c>
      <c r="W22" s="263"/>
      <c r="X22" s="347" t="str">
        <f>(Überblick!E12*0.71)&amp;" - "&amp;(Überblick!E12*0.73)</f>
        <v>0 - 0</v>
      </c>
      <c r="Y22" s="297" t="s">
        <v>205</v>
      </c>
      <c r="Z22" s="265">
        <v>8</v>
      </c>
      <c r="AA22" s="265"/>
      <c r="AB22" s="101" t="e">
        <f>(T22*V22*AA22)</f>
        <v>#VALUE!</v>
      </c>
      <c r="AC22" s="177"/>
      <c r="AD22" s="199">
        <f>((LEFT(Y22,2)+RIGHT(Y22,2))/2)</f>
        <v>72</v>
      </c>
      <c r="AE22" s="191" t="str">
        <f>T22</f>
        <v>4 bis 5</v>
      </c>
      <c r="AF22" s="191" t="e">
        <f>T22*V22</f>
        <v>#VALUE!</v>
      </c>
      <c r="AH22" s="447" t="str">
        <f>IF(AH21=Überblick!AC52,Überblick!AC53,IF(AH21=Überblick!AD52,Überblick!AD53,IF(AH21=Überblick!AE52,Überblick!AE53,IF(AH21=Überblick!AF52,Überblick!AF53,IF(AH21=Überblick!AG52,Überblick!AG53,IF(AH21=Überblick!AH52,Überblick!AH53,IF(AH21=Überblick!AI52,Überblick!AI53,#N/A)))))))</f>
        <v>Konventionelles Kreuzheben</v>
      </c>
      <c r="AI22" s="259"/>
      <c r="AJ22" s="293">
        <v>4</v>
      </c>
      <c r="AK22" s="261" t="s">
        <v>7</v>
      </c>
      <c r="AL22" s="262">
        <v>5</v>
      </c>
      <c r="AM22" s="263"/>
      <c r="AN22" s="345" t="str">
        <f>(Überblick!E14*0.77)&amp;" - "&amp;(Überblick!E14*0.79)</f>
        <v>0 - 0</v>
      </c>
      <c r="AO22" s="264" t="s">
        <v>176</v>
      </c>
      <c r="AP22" s="265">
        <v>8</v>
      </c>
      <c r="AQ22" s="265"/>
      <c r="AR22" s="442">
        <f>(AJ22*AL22*AQ22)</f>
        <v>0</v>
      </c>
      <c r="AS22" s="176"/>
      <c r="AT22" s="199">
        <f>((LEFT(AO22,2)+RIGHT(AO22,2))/2)</f>
        <v>78</v>
      </c>
      <c r="AU22" s="191">
        <f>AJ22</f>
        <v>4</v>
      </c>
      <c r="AV22" s="191">
        <f>AJ22*AL22</f>
        <v>20</v>
      </c>
      <c r="AX22" s="447" t="str">
        <f>IF(AX21=Überblick!BA52,Überblick!BA53,IF(AX21=Überblick!BB52,Überblick!BB53,IF(AX21=Überblick!BC52,Überblick!BC53,IF(AX21=Überblick!BD52,Überblick!BD53,IF(AX21=Überblick!BE52,Überblick!BE53,IF(AX21=Überblick!BF52,Überblick!BF53,IF(AX21=Überblick!BG52,Überblick!BG53,#N/A)))))))</f>
        <v>Lowbar Kniebeuge</v>
      </c>
      <c r="AY22" s="259"/>
      <c r="AZ22" s="293">
        <v>1</v>
      </c>
      <c r="BA22" s="261" t="s">
        <v>7</v>
      </c>
      <c r="BB22" s="262">
        <v>5</v>
      </c>
      <c r="BC22" s="263" t="s">
        <v>43</v>
      </c>
      <c r="BD22" s="344" t="str">
        <f>(Überblick!E10*0.8)&amp;" - "&amp;(Überblick!E10*0.82)</f>
        <v>0 - 0</v>
      </c>
      <c r="BE22" s="264" t="s">
        <v>180</v>
      </c>
      <c r="BF22" s="265">
        <v>8</v>
      </c>
      <c r="BG22" s="265"/>
      <c r="BH22" s="442">
        <f>(AZ22*BB22*BG22)+(AZ23*BB23*BG23)</f>
        <v>0</v>
      </c>
      <c r="BI22" s="176"/>
      <c r="BJ22" s="199">
        <f>((LEFT(BE22,2)+RIGHT(BE22,2))/2)</f>
        <v>81</v>
      </c>
      <c r="BK22" s="191">
        <f>AZ22</f>
        <v>1</v>
      </c>
      <c r="BL22" s="191">
        <f>AZ22*BB22</f>
        <v>5</v>
      </c>
      <c r="BN22" s="447" t="str">
        <f>IF(BN21=Überblick!BM52,Überblick!BM53,IF(BN21=Überblick!BN52,Überblick!BN53,IF(BN21=Überblick!BO52,Überblick!BO53,IF(BN21=Überblick!BP52,Überblick!BP53,IF(BN21=Überblick!BQ52,Überblick!BQ53,IF(BN21=Überblick!BR52,Überblick!BR53,IF(BN21=Überblick!BS52,Überblick!BS53,#N/A)))))))</f>
        <v>Bankdrücken</v>
      </c>
      <c r="BO22" s="259"/>
      <c r="BP22" s="293">
        <v>4</v>
      </c>
      <c r="BQ22" s="261" t="s">
        <v>7</v>
      </c>
      <c r="BR22" s="262">
        <v>5</v>
      </c>
      <c r="BS22" s="263"/>
      <c r="BT22" s="344" t="str">
        <f>(Überblick!E12*0.77)&amp;" - "&amp;(Überblick!E12*0.79)</f>
        <v>0 - 0</v>
      </c>
      <c r="BU22" s="264" t="s">
        <v>176</v>
      </c>
      <c r="BV22" s="265">
        <v>8</v>
      </c>
      <c r="BW22" s="265"/>
      <c r="BX22" s="442">
        <f>(BP22*BR22*BW22)</f>
        <v>0</v>
      </c>
      <c r="BY22" s="176"/>
      <c r="BZ22" s="199">
        <f>((LEFT(BU22,2)+RIGHT(BU22,2))/2)</f>
        <v>78</v>
      </c>
      <c r="CA22" s="191">
        <f>BP22</f>
        <v>4</v>
      </c>
      <c r="CB22" s="191">
        <f>BP22*BR22</f>
        <v>20</v>
      </c>
    </row>
    <row r="23" spans="2:80" ht="15.6">
      <c r="B23" s="448"/>
      <c r="C23" s="266"/>
      <c r="D23" s="267"/>
      <c r="E23" s="268"/>
      <c r="F23" s="269"/>
      <c r="G23" s="270"/>
      <c r="H23" s="345"/>
      <c r="I23" s="271"/>
      <c r="J23" s="272"/>
      <c r="K23" s="272"/>
      <c r="L23" s="443"/>
      <c r="M23" s="176"/>
      <c r="N23" s="199"/>
      <c r="O23" s="191"/>
      <c r="P23" s="191"/>
      <c r="R23" s="448" t="str">
        <f>IF(R21=Überblick!Q52,Überblick!Q54,IF(R21=Überblick!R52,Überblick!R54,IF(R21=Überblick!S52,Überblick!S54,IF(R21=Überblick!T52,Überblick!T54,IF(R21=Überblick!U52,Überblick!U54,IF(R21=Überblick!V52,Überblick!V54,IF(R21=Überblick!W52,Überblick!W54,#N/A)))))))</f>
        <v>Military Press</v>
      </c>
      <c r="S23" s="294"/>
      <c r="T23" s="274">
        <v>1</v>
      </c>
      <c r="U23" s="275" t="s">
        <v>7</v>
      </c>
      <c r="V23" s="276">
        <v>7</v>
      </c>
      <c r="W23" s="295" t="s">
        <v>41</v>
      </c>
      <c r="X23" s="345" t="str">
        <f>(Überblick!E16*0.75)&amp;" - "&amp;(Überblick!E16*0.77)</f>
        <v>0 - 0</v>
      </c>
      <c r="Y23" s="271" t="s">
        <v>155</v>
      </c>
      <c r="Z23" s="272">
        <v>8</v>
      </c>
      <c r="AA23" s="272"/>
      <c r="AB23" s="443">
        <f>(T24*V24*AA24)+(T23*V23*AA23)</f>
        <v>0</v>
      </c>
      <c r="AC23" s="176"/>
      <c r="AD23" s="199">
        <f t="shared" ref="AD23" si="10">((LEFT(Y23,2)+RIGHT(Y23,2))/2)</f>
        <v>76</v>
      </c>
      <c r="AE23" s="191">
        <f>T23</f>
        <v>1</v>
      </c>
      <c r="AF23" s="191">
        <f t="shared" ref="AF23:AF29" si="11">T23*V23</f>
        <v>7</v>
      </c>
      <c r="AH23" s="448"/>
      <c r="AI23" s="266"/>
      <c r="AJ23" s="267"/>
      <c r="AK23" s="268"/>
      <c r="AL23" s="269"/>
      <c r="AM23" s="270"/>
      <c r="AN23" s="345"/>
      <c r="AO23" s="271"/>
      <c r="AP23" s="272"/>
      <c r="AQ23" s="272"/>
      <c r="AR23" s="443"/>
      <c r="AS23" s="176"/>
      <c r="AT23" s="199"/>
      <c r="AU23" s="191"/>
      <c r="AV23" s="191"/>
      <c r="AX23" s="448"/>
      <c r="AY23" s="266"/>
      <c r="AZ23" s="267">
        <v>3</v>
      </c>
      <c r="BA23" s="268" t="s">
        <v>7</v>
      </c>
      <c r="BB23" s="269">
        <v>5</v>
      </c>
      <c r="BC23" s="270" t="s">
        <v>186</v>
      </c>
      <c r="BD23" s="345">
        <f>0.9*BG22</f>
        <v>0</v>
      </c>
      <c r="BE23" s="271">
        <f>0.9*BJ22</f>
        <v>72.900000000000006</v>
      </c>
      <c r="BF23" s="272"/>
      <c r="BG23" s="272"/>
      <c r="BH23" s="443"/>
      <c r="BI23" s="176"/>
      <c r="BJ23" s="199">
        <f>BE23</f>
        <v>72.900000000000006</v>
      </c>
      <c r="BK23" s="191">
        <f>AZ23</f>
        <v>3</v>
      </c>
      <c r="BL23" s="191">
        <f t="shared" ref="BL23:BL27" si="12">AZ23*BB23</f>
        <v>15</v>
      </c>
      <c r="BN23" s="448"/>
      <c r="BO23" s="266"/>
      <c r="BP23" s="267"/>
      <c r="BQ23" s="268"/>
      <c r="BR23" s="269"/>
      <c r="BS23" s="270"/>
      <c r="BT23" s="345"/>
      <c r="BU23" s="296"/>
      <c r="BV23" s="272"/>
      <c r="BW23" s="272"/>
      <c r="BX23" s="443"/>
      <c r="BY23" s="176"/>
      <c r="BZ23" s="199"/>
      <c r="CA23" s="191"/>
      <c r="CB23" s="191"/>
    </row>
    <row r="24" spans="2:80" ht="15.6">
      <c r="B24" s="27" t="str">
        <f>IF(B21=Überblick!D52,Überblick!D54,IF(B21=Überblick!E52,Überblick!E54,IF(B21=Überblick!F52,Überblick!F54,IF(B21=Überblick!G52,Überblick!G54,IF(B21=Überblick!H52,Überblick!H54,IF(B21=Überblick!I52,Überblick!I54,IF(B21=Überblick!J52,Überblick!J54,#N/A)))))))</f>
        <v>Romanian DL</v>
      </c>
      <c r="C24" s="273"/>
      <c r="D24" s="274" t="s">
        <v>213</v>
      </c>
      <c r="E24" s="275" t="s">
        <v>7</v>
      </c>
      <c r="F24" s="276">
        <f>IF(OR(B24="Stiff Leg DL",B24="Romanian DL"),6,4)</f>
        <v>6</v>
      </c>
      <c r="G24" s="277"/>
      <c r="H24" s="345"/>
      <c r="I24" s="271" t="str">
        <f>IF(OR(B24="Stiff Leg DL",B24="Romanian DL"),"","77-79")</f>
        <v/>
      </c>
      <c r="J24" s="272">
        <v>7</v>
      </c>
      <c r="K24" s="272"/>
      <c r="L24" s="101" t="e">
        <f>(D24*F24*K24)</f>
        <v>#VALUE!</v>
      </c>
      <c r="M24" s="177"/>
      <c r="N24" s="199" t="e">
        <f>((LEFT(I24,2)+RIGHT(I24,2))/2)</f>
        <v>#VALUE!</v>
      </c>
      <c r="O24" s="191" t="str">
        <f>D24</f>
        <v>2 bis 3</v>
      </c>
      <c r="P24" s="191" t="e">
        <f t="shared" ref="P24:P27" si="13">D24*F24</f>
        <v>#VALUE!</v>
      </c>
      <c r="R24" s="448"/>
      <c r="S24" s="273"/>
      <c r="T24" s="274">
        <v>2</v>
      </c>
      <c r="U24" s="275" t="s">
        <v>7</v>
      </c>
      <c r="V24" s="276">
        <v>7</v>
      </c>
      <c r="W24" s="277" t="s">
        <v>184</v>
      </c>
      <c r="X24" s="345">
        <f>0.9*AA23</f>
        <v>0</v>
      </c>
      <c r="Y24" s="271">
        <f>0.9*AD23</f>
        <v>68.400000000000006</v>
      </c>
      <c r="Z24" s="272"/>
      <c r="AA24" s="272"/>
      <c r="AB24" s="443"/>
      <c r="AC24" s="176"/>
      <c r="AD24" s="191">
        <f>Y24</f>
        <v>68.400000000000006</v>
      </c>
      <c r="AE24" s="191">
        <f>T24</f>
        <v>2</v>
      </c>
      <c r="AF24" s="191">
        <f t="shared" si="11"/>
        <v>14</v>
      </c>
      <c r="AH24" s="27" t="str">
        <f>IF(AH21=Überblick!AC52,Überblick!AC54,IF(AH21=Überblick!AD52,Überblick!AD54,IF(AH21=Überblick!AE52,Überblick!AE54,IF(AH21=Überblick!AF52,Überblick!AF54,IF(AH21=Überblick!AG52,Überblick!AG54,IF(AH21=Überblick!AH52,Überblick!AH54,IF(AH21=Überblick!AI52,Überblick!AI54,#N/A)))))))</f>
        <v>Frontkniebeuge</v>
      </c>
      <c r="AI24" s="273"/>
      <c r="AJ24" s="274">
        <v>3</v>
      </c>
      <c r="AK24" s="275" t="s">
        <v>7</v>
      </c>
      <c r="AL24" s="276">
        <v>6</v>
      </c>
      <c r="AM24" s="277"/>
      <c r="AN24" s="345"/>
      <c r="AO24" s="271" t="s">
        <v>205</v>
      </c>
      <c r="AP24" s="272">
        <v>7</v>
      </c>
      <c r="AQ24" s="272"/>
      <c r="AR24" s="101">
        <f>(AJ24*AL24*AQ24)</f>
        <v>0</v>
      </c>
      <c r="AS24" s="177"/>
      <c r="AT24" s="199">
        <f>((LEFT(AO24,2)+RIGHT(AO24,2))/2)</f>
        <v>72</v>
      </c>
      <c r="AU24" s="191">
        <f>AJ24</f>
        <v>3</v>
      </c>
      <c r="AV24" s="191">
        <f t="shared" ref="AV24:AV26" si="14">AJ24*AL24</f>
        <v>18</v>
      </c>
      <c r="AX24" s="27" t="str">
        <f>IF(AX21=Überblick!BA52,Überblick!BA54,IF(AX21=Überblick!BB52,Überblick!BB54,IF(AX21=Überblick!BC52,Überblick!BC54,IF(AX21=Überblick!BD52,Überblick!BD54,IF(AX21=Überblick!BE52,Überblick!BE54,IF(AX21=Überblick!BF52,Überblick!BF54,IF(AX21=Überblick!BG52,Überblick!BG54,#N/A)))))))</f>
        <v>Hip Thrusts</v>
      </c>
      <c r="AY24" s="273"/>
      <c r="AZ24" s="274">
        <v>2</v>
      </c>
      <c r="BA24" s="275" t="s">
        <v>7</v>
      </c>
      <c r="BB24" s="276" t="s">
        <v>145</v>
      </c>
      <c r="BC24" s="277"/>
      <c r="BD24" s="345" t="s">
        <v>147</v>
      </c>
      <c r="BE24" s="271"/>
      <c r="BF24" s="272">
        <v>8</v>
      </c>
      <c r="BG24" s="272"/>
      <c r="BH24" s="103"/>
      <c r="BI24" s="177"/>
      <c r="BJ24" s="209"/>
      <c r="BK24" s="210">
        <f>AZ24</f>
        <v>2</v>
      </c>
      <c r="BL24" s="210" t="e">
        <f t="shared" si="12"/>
        <v>#VALUE!</v>
      </c>
      <c r="BN24" s="27" t="str">
        <f>IF(BN21=Überblick!BM52,Überblick!BM54,IF(BN21=Überblick!BN52,Überblick!BN54,IF(BN21=Überblick!BO52,Überblick!BO54,IF(BN21=Überblick!BP52,Überblick!BP54,IF(BN21=Überblick!BQ52,Überblick!BQ54,IF(BN21=Überblick!BR52,Überblick!BR54,IF(BN21=Überblick!BS52,Überblick!BS54,#N/A)))))))</f>
        <v>Military Press</v>
      </c>
      <c r="BO24" s="273"/>
      <c r="BP24" s="274">
        <v>3</v>
      </c>
      <c r="BQ24" s="275" t="s">
        <v>7</v>
      </c>
      <c r="BR24" s="276">
        <v>7</v>
      </c>
      <c r="BS24" s="277"/>
      <c r="BT24" s="345" t="str">
        <f>(Überblick!E16*0.71)&amp;" - "&amp;(Überblick!E16*0.73)</f>
        <v>0 - 0</v>
      </c>
      <c r="BU24" s="271" t="s">
        <v>205</v>
      </c>
      <c r="BV24" s="272">
        <v>8</v>
      </c>
      <c r="BW24" s="272"/>
      <c r="BX24" s="101">
        <f>(BP24*BR24*BW24)</f>
        <v>0</v>
      </c>
      <c r="BY24" s="177"/>
      <c r="BZ24" s="199">
        <f>((LEFT(BU24,2)+RIGHT(BU24,2))/2)</f>
        <v>72</v>
      </c>
      <c r="CA24" s="191">
        <f>BP24</f>
        <v>3</v>
      </c>
      <c r="CB24" s="191">
        <f t="shared" ref="CB24:CB29" si="15">BP24*BR24</f>
        <v>21</v>
      </c>
    </row>
    <row r="25" spans="2:80" ht="15.6">
      <c r="B25" s="27" t="str">
        <f>IF(B21=Überblick!D52,Überblick!D55,IF(B21=Überblick!E52,Überblick!E55,IF(B21=Überblick!F52,Überblick!F55,IF(B21=Überblick!G52,Überblick!G55,IF(B21=Überblick!H52,Überblick!H55,IF(B21=Überblick!I52,Überblick!I55,IF(B21=Überblick!J52,Überblick!J55,#N/A)))))))</f>
        <v>Belt Squat</v>
      </c>
      <c r="C25" s="266"/>
      <c r="D25" s="267">
        <v>2</v>
      </c>
      <c r="E25" s="268" t="s">
        <v>7</v>
      </c>
      <c r="F25" s="269" t="s">
        <v>150</v>
      </c>
      <c r="G25" s="270"/>
      <c r="H25" s="345" t="s">
        <v>147</v>
      </c>
      <c r="I25" s="271"/>
      <c r="J25" s="272">
        <v>8</v>
      </c>
      <c r="K25" s="272"/>
      <c r="L25" s="103"/>
      <c r="M25" s="177"/>
      <c r="N25" s="208"/>
      <c r="O25" s="192">
        <f>D25</f>
        <v>2</v>
      </c>
      <c r="P25" s="210" t="e">
        <f t="shared" si="13"/>
        <v>#VALUE!</v>
      </c>
      <c r="R25" s="27" t="str">
        <f>IF(R21=Überblick!Q52,Überblick!Q55,IF(R21=Überblick!R52,Überblick!R55,IF(R21=Überblick!S52,Überblick!S55,IF(R21=Überblick!T52,Überblick!T55,IF(R21=Überblick!U52,Überblick!U55,IF(R21=Überblick!V52,Überblick!V55,IF(R21=Überblick!W52,Überblick!W55,#N/A)))))))</f>
        <v>Seal Rows</v>
      </c>
      <c r="S25" s="266"/>
      <c r="T25" s="267">
        <v>4</v>
      </c>
      <c r="U25" s="268" t="s">
        <v>7</v>
      </c>
      <c r="V25" s="269" t="s">
        <v>149</v>
      </c>
      <c r="W25" s="270"/>
      <c r="X25" s="345" t="s">
        <v>153</v>
      </c>
      <c r="Y25" s="271"/>
      <c r="Z25" s="272">
        <v>8</v>
      </c>
      <c r="AA25" s="272"/>
      <c r="AB25" s="103"/>
      <c r="AC25" s="177"/>
      <c r="AD25" s="208"/>
      <c r="AE25" s="192">
        <f>T25</f>
        <v>4</v>
      </c>
      <c r="AF25" s="210" t="e">
        <f t="shared" si="11"/>
        <v>#VALUE!</v>
      </c>
      <c r="AH25" s="27" t="str">
        <f>IF(AH21=Überblick!AC52,Überblick!AC55,IF(AH21=Überblick!AD52,Überblick!AD55,IF(AH21=Überblick!AE52,Überblick!AE55,IF(AH21=Überblick!AF52,Überblick!AF55,IF(AH21=Überblick!AG52,Überblick!AG55,IF(AH21=Überblick!AH52,Überblick!AH55,IF(AH21=Überblick!AI52,Überblick!AI55,#N/A)))))))</f>
        <v>Schrägbankdrücken</v>
      </c>
      <c r="AI25" s="266"/>
      <c r="AJ25" s="267">
        <v>3</v>
      </c>
      <c r="AK25" s="268" t="s">
        <v>7</v>
      </c>
      <c r="AL25" s="269">
        <f>IF(OR(AH25="Schrägbankdrücken",AH25="Enges Bankdrücken"),6,4)</f>
        <v>6</v>
      </c>
      <c r="AM25" s="270"/>
      <c r="AN25" s="345"/>
      <c r="AO25" s="271" t="str">
        <f>IF(OR(AH25="2ct. Bankdrücken",AH25="Spoto Press"),"76-78","71-73")</f>
        <v>71-73</v>
      </c>
      <c r="AP25" s="272">
        <v>7</v>
      </c>
      <c r="AQ25" s="272"/>
      <c r="AR25" s="101">
        <f>(AJ25*AL25*AQ25)</f>
        <v>0</v>
      </c>
      <c r="AS25" s="177"/>
      <c r="AT25" s="199">
        <f>((LEFT(AO25,2)+RIGHT(AO25,2))/2)</f>
        <v>72</v>
      </c>
      <c r="AU25" s="195">
        <f>AJ25</f>
        <v>3</v>
      </c>
      <c r="AV25" s="191">
        <f t="shared" si="14"/>
        <v>18</v>
      </c>
      <c r="AX25" s="27" t="str">
        <f>IF(AX21=Überblick!BA52,Überblick!BA55,IF(AX21=Überblick!BB52,Überblick!BB55,IF(AX21=Überblick!BC52,Überblick!BC55,IF(AX21=Überblick!BD52,Überblick!BD55,IF(AX21=Überblick!BE52,Überblick!BE55,IF(AX21=Überblick!BF52,Überblick!BF55,IF(AX21=Überblick!BG52,Überblick!BG55,#N/A)))))))</f>
        <v>Belt Squat</v>
      </c>
      <c r="AY25" s="266"/>
      <c r="AZ25" s="267">
        <v>2</v>
      </c>
      <c r="BA25" s="268" t="s">
        <v>7</v>
      </c>
      <c r="BB25" s="269" t="s">
        <v>145</v>
      </c>
      <c r="BC25" s="270"/>
      <c r="BD25" s="345" t="s">
        <v>147</v>
      </c>
      <c r="BE25" s="271"/>
      <c r="BF25" s="272">
        <v>8</v>
      </c>
      <c r="BG25" s="272"/>
      <c r="BH25" s="103"/>
      <c r="BI25" s="177"/>
      <c r="BJ25" s="184"/>
      <c r="BK25" s="192">
        <f>AZ25</f>
        <v>2</v>
      </c>
      <c r="BL25" s="210" t="e">
        <f t="shared" si="12"/>
        <v>#VALUE!</v>
      </c>
      <c r="BN25" s="27" t="str">
        <f>IF(BN21=Überblick!BM52,Überblick!BM55,IF(BN21=Überblick!BN52,Überblick!BN55,IF(BN21=Überblick!BO52,Überblick!BO55,IF(BN21=Überblick!BP52,Überblick!BP55,IF(BN21=Überblick!BQ52,Überblick!BQ55,IF(BN21=Überblick!BR52,Überblick!BR55,IF(BN21=Überblick!BS52,Überblick!BS55,#N/A)))))))</f>
        <v>Seal Rows</v>
      </c>
      <c r="BO25" s="266"/>
      <c r="BP25" s="267">
        <v>3</v>
      </c>
      <c r="BQ25" s="268" t="s">
        <v>7</v>
      </c>
      <c r="BR25" s="269" t="s">
        <v>145</v>
      </c>
      <c r="BS25" s="270"/>
      <c r="BT25" s="345" t="s">
        <v>157</v>
      </c>
      <c r="BU25" s="271"/>
      <c r="BV25" s="272">
        <v>8</v>
      </c>
      <c r="BW25" s="272"/>
      <c r="BX25" s="103"/>
      <c r="BY25" s="177"/>
      <c r="BZ25" s="208"/>
      <c r="CA25" s="192">
        <f>BP25</f>
        <v>3</v>
      </c>
      <c r="CB25" s="210" t="e">
        <f t="shared" si="15"/>
        <v>#VALUE!</v>
      </c>
    </row>
    <row r="26" spans="2:80" ht="15.6">
      <c r="B26" s="27" t="str">
        <f>IF(B21=Überblick!D52,Überblick!D56,IF(B21=Überblick!E52,Überblick!E56,IF(B21=Überblick!F52,Überblick!F56,IF(B21=Überblick!G52,Überblick!G56,IF(B21=Überblick!H52,Überblick!H56,IF(B21=Überblick!I52,Überblick!I56,IF(B21=Überblick!J52,Überblick!J56,#N/A)))))))</f>
        <v>Brustabgestütztes Seitheben</v>
      </c>
      <c r="C26" s="273"/>
      <c r="D26" s="278">
        <v>3</v>
      </c>
      <c r="E26" s="279" t="s">
        <v>7</v>
      </c>
      <c r="F26" s="280" t="s">
        <v>146</v>
      </c>
      <c r="G26" s="277"/>
      <c r="H26" s="345" t="s">
        <v>148</v>
      </c>
      <c r="I26" s="271"/>
      <c r="J26" s="272">
        <v>8</v>
      </c>
      <c r="K26" s="272"/>
      <c r="L26" s="104"/>
      <c r="M26" s="177"/>
      <c r="N26" s="200"/>
      <c r="O26" s="192">
        <f t="shared" ref="O26:O27" si="16">D26</f>
        <v>3</v>
      </c>
      <c r="P26" s="210" t="e">
        <f t="shared" si="13"/>
        <v>#VALUE!</v>
      </c>
      <c r="R26" s="27" t="str">
        <f>IF(R21=Überblick!Q52,Überblick!Q56,IF(R21=Überblick!R52,Überblick!R56,IF(R21=Überblick!S52,Überblick!S56,IF(R21=Überblick!T52,Überblick!T56,IF(R21=Überblick!U52,Überblick!U56,IF(R21=Überblick!V52,Überblick!V56,IF(R21=Überblick!W52,Überblick!W56,#N/A)))))))</f>
        <v>Klimmzüge mit ZG - OG</v>
      </c>
      <c r="S26" s="273"/>
      <c r="T26" s="278">
        <v>3</v>
      </c>
      <c r="U26" s="279" t="s">
        <v>7</v>
      </c>
      <c r="V26" s="280">
        <f>IF(OR(R26="Latzug eng",R26="Latzug weit"),"8 bis 10",4)</f>
        <v>4</v>
      </c>
      <c r="W26" s="277"/>
      <c r="X26" s="345" t="str">
        <f>IF(OR(R26="Latzug eng",R26="Latzug weit"),"3x10 voll / mehr Gewicht für 3x8","")</f>
        <v/>
      </c>
      <c r="Y26" s="271"/>
      <c r="Z26" s="272">
        <v>8</v>
      </c>
      <c r="AA26" s="272"/>
      <c r="AB26" s="104"/>
      <c r="AC26" s="177"/>
      <c r="AD26" s="200"/>
      <c r="AE26" s="192">
        <f t="shared" ref="AE26:AE29" si="17">T26</f>
        <v>3</v>
      </c>
      <c r="AF26" s="210">
        <f t="shared" si="11"/>
        <v>12</v>
      </c>
      <c r="AG26" s="102"/>
      <c r="AH26" s="27" t="str">
        <f>IF(AH21=Überblick!AC52,Überblick!AC56,IF(AH21=Überblick!AD52,Überblick!AD56,IF(AH21=Überblick!AE52,Überblick!AE56,IF(AH21=Überblick!AF52,Überblick!AF56,IF(AH21=Überblick!AG52,Überblick!AG56,IF(AH21=Überblick!AH52,Überblick!AH56,IF(AH21=Überblick!AI52,Überblick!AI56,#N/A)))))))</f>
        <v>Beinbeuger, sitzend</v>
      </c>
      <c r="AI26" s="273"/>
      <c r="AJ26" s="278">
        <v>2</v>
      </c>
      <c r="AK26" s="279" t="s">
        <v>7</v>
      </c>
      <c r="AL26" s="280" t="s">
        <v>150</v>
      </c>
      <c r="AM26" s="277"/>
      <c r="AN26" s="345" t="s">
        <v>215</v>
      </c>
      <c r="AO26" s="271"/>
      <c r="AP26" s="272">
        <v>8</v>
      </c>
      <c r="AQ26" s="272"/>
      <c r="AR26" s="104"/>
      <c r="AS26" s="177"/>
      <c r="AT26" s="200"/>
      <c r="AU26" s="192">
        <f t="shared" ref="AU26" si="18">AJ26</f>
        <v>2</v>
      </c>
      <c r="AV26" s="210" t="e">
        <f t="shared" si="14"/>
        <v>#VALUE!</v>
      </c>
      <c r="AW26" s="100"/>
      <c r="AX26" s="27" t="str">
        <f>IF(AX21=Überblick!BA52,Überblick!BA56,IF(AX21=Überblick!BB52,Überblick!BB56,IF(AX21=Überblick!BC52,Überblick!BC56,IF(AX21=Überblick!BD52,Überblick!BD56,IF(AX21=Überblick!BE52,Überblick!BE56,IF(AX21=Überblick!BF52,Überblick!BF56,IF(AX21=Überblick!BG52,Überblick!BG56,#N/A)))))))</f>
        <v>Brustabgestütztes Seitheben</v>
      </c>
      <c r="AY26" s="273"/>
      <c r="AZ26" s="278">
        <v>3</v>
      </c>
      <c r="BA26" s="279" t="s">
        <v>7</v>
      </c>
      <c r="BB26" s="280" t="s">
        <v>150</v>
      </c>
      <c r="BC26" s="277"/>
      <c r="BD26" s="345" t="s">
        <v>154</v>
      </c>
      <c r="BE26" s="271"/>
      <c r="BF26" s="272">
        <v>8</v>
      </c>
      <c r="BG26" s="272"/>
      <c r="BH26" s="104"/>
      <c r="BI26" s="177"/>
      <c r="BJ26" s="185"/>
      <c r="BK26" s="192">
        <f t="shared" ref="BK26:BK27" si="19">AZ26</f>
        <v>3</v>
      </c>
      <c r="BL26" s="210" t="e">
        <f t="shared" si="12"/>
        <v>#VALUE!</v>
      </c>
      <c r="BN26" s="27" t="str">
        <f>IF(BN21=Überblick!BM52,Überblick!BM56,IF(BN21=Überblick!BN52,Überblick!BN56,IF(BN21=Überblick!BO52,Überblick!BO56,IF(BN21=Überblick!BP52,Überblick!BP56,IF(BN21=Überblick!BQ52,Überblick!BQ56,IF(BN21=Überblick!BR52,Überblick!BR56,IF(BN21=Überblick!BS52,Überblick!BS56,#N/A)))))))</f>
        <v>Klimmzüge mit BW - UG</v>
      </c>
      <c r="BO26" s="273"/>
      <c r="BP26" s="367" t="str">
        <f>IF(OR(BN26="Latzug eng",BN26="Latzug weit"),"4","")</f>
        <v/>
      </c>
      <c r="BQ26" s="352" t="s">
        <v>7</v>
      </c>
      <c r="BR26" s="368" t="str">
        <f>IF(OR(BN26="Latzug eng",BN26="Latzug weit"),"6 bis 8","")</f>
        <v/>
      </c>
      <c r="BS26" s="298"/>
      <c r="BT26" s="345" t="str">
        <f>IF(OR(BN26="Latzug eng",BN26="Latzug weit"),"4x8 voll /mehr Gewicht für 4x6","40 Wdh. über das Training verteilt")</f>
        <v>40 Wdh. über das Training verteilt</v>
      </c>
      <c r="BU26" s="271"/>
      <c r="BV26" s="272">
        <v>8</v>
      </c>
      <c r="BW26" s="272"/>
      <c r="BX26" s="103"/>
      <c r="BY26" s="177"/>
      <c r="BZ26" s="200"/>
      <c r="CA26" s="192" t="str">
        <f t="shared" ref="CA26:CA29" si="20">BP26</f>
        <v/>
      </c>
      <c r="CB26" s="210" t="e">
        <f t="shared" si="15"/>
        <v>#VALUE!</v>
      </c>
    </row>
    <row r="27" spans="2:80" ht="15.6">
      <c r="B27" s="27" t="str">
        <f>IF(B21=Überblick!D52,Überblick!D57,IF(B21=Überblick!E52,Überblick!E57,IF(B21=Überblick!F52,Überblick!F57,IF(B21=Überblick!G52,Überblick!G57,IF(B21=Überblick!H52,Überblick!H57,IF(B21=Überblick!I52,Überblick!I57,IF(B21=Überblick!J52,Überblick!J57,#N/A)))))))</f>
        <v>Facepulls</v>
      </c>
      <c r="C27" s="266"/>
      <c r="D27" s="267">
        <v>3</v>
      </c>
      <c r="E27" s="268" t="s">
        <v>7</v>
      </c>
      <c r="F27" s="269" t="s">
        <v>146</v>
      </c>
      <c r="G27" s="270"/>
      <c r="H27" s="345" t="s">
        <v>148</v>
      </c>
      <c r="I27" s="271"/>
      <c r="J27" s="272">
        <v>8</v>
      </c>
      <c r="K27" s="272"/>
      <c r="L27" s="104"/>
      <c r="M27" s="177"/>
      <c r="N27" s="200"/>
      <c r="O27" s="192">
        <f t="shared" si="16"/>
        <v>3</v>
      </c>
      <c r="P27" s="210" t="e">
        <f t="shared" si="13"/>
        <v>#VALUE!</v>
      </c>
      <c r="R27" s="27" t="str">
        <f>IF(R21=Überblick!Q52,Überblick!Q57,IF(R21=Überblick!R52,Überblick!R57,IF(R21=Überblick!S52,Überblick!S57,IF(R21=Überblick!T52,Überblick!T57,IF(R21=Überblick!U52,Überblick!U57,IF(R21=Überblick!V52,Überblick!V57,IF(R21=Überblick!W52,Überblick!W57,#N/A)))))))</f>
        <v>SZ Curls</v>
      </c>
      <c r="S27" s="266"/>
      <c r="T27" s="267">
        <v>3</v>
      </c>
      <c r="U27" s="268" t="s">
        <v>7</v>
      </c>
      <c r="V27" s="269" t="s">
        <v>150</v>
      </c>
      <c r="W27" s="270"/>
      <c r="X27" s="345" t="s">
        <v>154</v>
      </c>
      <c r="Y27" s="271"/>
      <c r="Z27" s="272">
        <v>8</v>
      </c>
      <c r="AA27" s="272"/>
      <c r="AB27" s="104"/>
      <c r="AC27" s="177"/>
      <c r="AD27" s="200"/>
      <c r="AE27" s="192">
        <f t="shared" si="17"/>
        <v>3</v>
      </c>
      <c r="AF27" s="210" t="e">
        <f t="shared" si="11"/>
        <v>#VALUE!</v>
      </c>
      <c r="AG27" s="102"/>
      <c r="AH27" s="27">
        <f>IF(AH21=Überblick!AC52,Überblick!AC57,IF(AH21=Überblick!AD52,Überblick!AD57,IF(AH21=Überblick!AE52,Überblick!AE57,IF(AH21=Überblick!AF52,Überblick!AF57,IF(AH21=Überblick!AG52,Überblick!AG57,IF(AH21=Überblick!AH52,Überblick!AH57,IF(AH21=Überblick!AI52,Überblick!AI57,#N/A)))))))</f>
        <v>0</v>
      </c>
      <c r="AI27" s="266"/>
      <c r="AJ27" s="267"/>
      <c r="AK27" s="268"/>
      <c r="AL27" s="269"/>
      <c r="AM27" s="270"/>
      <c r="AN27" s="345"/>
      <c r="AO27" s="271"/>
      <c r="AP27" s="272"/>
      <c r="AQ27" s="272"/>
      <c r="AR27" s="104"/>
      <c r="AS27" s="177"/>
      <c r="AT27" s="200"/>
      <c r="AU27" s="192"/>
      <c r="AV27" s="192"/>
      <c r="AW27" s="102"/>
      <c r="AX27" s="27" t="str">
        <f>IF(AX21=Überblick!BA52,Überblick!BA57,IF(AX21=Überblick!BB52,Überblick!BB57,IF(AX21=Überblick!BC52,Überblick!BC57,IF(AX21=Überblick!BD52,Überblick!BD57,IF(AX21=Überblick!BE52,Überblick!BE57,IF(AX21=Überblick!BF52,Überblick!BF57,IF(AX21=Überblick!BG52,Überblick!BG57,#N/A)))))))</f>
        <v>Facepulls</v>
      </c>
      <c r="AY27" s="266"/>
      <c r="AZ27" s="267">
        <v>3</v>
      </c>
      <c r="BA27" s="268" t="s">
        <v>7</v>
      </c>
      <c r="BB27" s="269" t="s">
        <v>150</v>
      </c>
      <c r="BC27" s="270"/>
      <c r="BD27" s="345" t="s">
        <v>154</v>
      </c>
      <c r="BE27" s="271"/>
      <c r="BF27" s="272">
        <v>8</v>
      </c>
      <c r="BG27" s="272"/>
      <c r="BH27" s="104"/>
      <c r="BI27" s="177"/>
      <c r="BJ27" s="185"/>
      <c r="BK27" s="192">
        <f t="shared" si="19"/>
        <v>3</v>
      </c>
      <c r="BL27" s="210" t="e">
        <f t="shared" si="12"/>
        <v>#VALUE!</v>
      </c>
      <c r="BN27" s="27" t="str">
        <f>IF(BN21=Überblick!BM52,Überblick!BM57,IF(BN21=Überblick!BN52,Überblick!BN57,IF(BN21=Überblick!BO52,Überblick!BO57,IF(BN21=Überblick!BP52,Überblick!BP57,IF(BN21=Überblick!BQ52,Überblick!BQ57,IF(BN21=Überblick!BR52,Überblick!BR57,IF(BN21=Überblick!BS52,Überblick!BS57,#N/A)))))))</f>
        <v>SZ Curls</v>
      </c>
      <c r="BO27" s="266"/>
      <c r="BP27" s="267">
        <v>3</v>
      </c>
      <c r="BQ27" s="268" t="s">
        <v>7</v>
      </c>
      <c r="BR27" s="269" t="s">
        <v>145</v>
      </c>
      <c r="BS27" s="270"/>
      <c r="BT27" s="345" t="s">
        <v>157</v>
      </c>
      <c r="BU27" s="271"/>
      <c r="BV27" s="272">
        <v>8</v>
      </c>
      <c r="BW27" s="272"/>
      <c r="BX27" s="103"/>
      <c r="BY27" s="177"/>
      <c r="BZ27" s="200"/>
      <c r="CA27" s="192">
        <f t="shared" si="20"/>
        <v>3</v>
      </c>
      <c r="CB27" s="210" t="e">
        <f t="shared" si="15"/>
        <v>#VALUE!</v>
      </c>
    </row>
    <row r="28" spans="2:80" ht="15.6">
      <c r="B28" s="27">
        <f>IF(B21=Überblick!D52,Überblick!D58,IF(B21=Überblick!E52,Überblick!E58,IF(B21=Überblick!F52,Überblick!F58,IF(B21=Überblick!G52,Überblick!G58,IF(B21=Überblick!H52,Überblick!H58,IF(B21=Überblick!I52,Überblick!I58,IF(B21=Überblick!J52,Überblick!J58,#N/A)))))))</f>
        <v>0</v>
      </c>
      <c r="C28" s="281"/>
      <c r="D28" s="282"/>
      <c r="E28" s="283"/>
      <c r="F28" s="284"/>
      <c r="G28" s="285"/>
      <c r="H28" s="345"/>
      <c r="I28" s="271"/>
      <c r="J28" s="272"/>
      <c r="K28" s="272"/>
      <c r="L28" s="104"/>
      <c r="M28" s="177"/>
      <c r="N28" s="200"/>
      <c r="O28" s="193"/>
      <c r="P28" s="193"/>
      <c r="R28" s="27" t="str">
        <f>IF(R21=Überblick!Q52,Überblick!Q58,IF(R21=Überblick!R52,Überblick!R58,IF(R21=Überblick!S52,Überblick!S58,IF(R21=Überblick!T52,Überblick!T58,IF(R21=Überblick!U52,Überblick!U58,IF(R21=Überblick!V52,Überblick!V58,IF(R21=Überblick!W52,Überblick!W58,#N/A)))))))</f>
        <v xml:space="preserve">Überkopfstrecken - Kabel </v>
      </c>
      <c r="S28" s="281"/>
      <c r="T28" s="282">
        <v>3</v>
      </c>
      <c r="U28" s="283" t="s">
        <v>7</v>
      </c>
      <c r="V28" s="284" t="s">
        <v>150</v>
      </c>
      <c r="W28" s="285"/>
      <c r="X28" s="345" t="s">
        <v>154</v>
      </c>
      <c r="Y28" s="271"/>
      <c r="Z28" s="272">
        <v>8</v>
      </c>
      <c r="AA28" s="272"/>
      <c r="AB28" s="104"/>
      <c r="AC28" s="177"/>
      <c r="AD28" s="200"/>
      <c r="AE28" s="192">
        <f t="shared" si="17"/>
        <v>3</v>
      </c>
      <c r="AF28" s="210" t="e">
        <f t="shared" si="11"/>
        <v>#VALUE!</v>
      </c>
      <c r="AG28" s="102"/>
      <c r="AH28" s="27">
        <f>IF(AH21=Überblick!AC52,Überblick!AC58,IF(AH21=Überblick!AD52,Überblick!AD58,IF(AH21=Überblick!AE52,Überblick!AE58,IF(AH21=Überblick!AF52,Überblick!AF58,IF(AH21=Überblick!AG52,Überblick!AG58,IF(AH21=Überblick!AH52,Überblick!AH58,IF(AH21=Überblick!AI52,Überblick!AI58,#N/A)))))))</f>
        <v>0</v>
      </c>
      <c r="AI28" s="281"/>
      <c r="AJ28" s="282"/>
      <c r="AK28" s="283"/>
      <c r="AL28" s="284"/>
      <c r="AM28" s="285"/>
      <c r="AN28" s="345"/>
      <c r="AO28" s="271"/>
      <c r="AP28" s="272"/>
      <c r="AQ28" s="272"/>
      <c r="AR28" s="104"/>
      <c r="AS28" s="177"/>
      <c r="AT28" s="200"/>
      <c r="AU28" s="193"/>
      <c r="AV28" s="193"/>
      <c r="AW28" s="102"/>
      <c r="AX28" s="27">
        <f>IF(AX21=Überblick!BA52,Überblick!BA58,IF(AX21=Überblick!BB52,Überblick!BB58,IF(AX21=Überblick!BC52,Überblick!BC58,IF(AX21=Überblick!BD52,Überblick!BD58,IF(AX21=Überblick!BE52,Überblick!BE58,IF(AX21=Überblick!BF52,Überblick!BF58,IF(AX21=Überblick!BG52,Überblick!BG58,#N/A)))))))</f>
        <v>0</v>
      </c>
      <c r="AY28" s="281"/>
      <c r="AZ28" s="282"/>
      <c r="BA28" s="283"/>
      <c r="BB28" s="284"/>
      <c r="BC28" s="285"/>
      <c r="BD28" s="345"/>
      <c r="BE28" s="271"/>
      <c r="BF28" s="272"/>
      <c r="BG28" s="272"/>
      <c r="BH28" s="104"/>
      <c r="BI28" s="177"/>
      <c r="BJ28" s="185"/>
      <c r="BK28" s="193"/>
      <c r="BL28" s="193"/>
      <c r="BN28" s="27" t="str">
        <f>IF(BN21=Überblick!BM52,Überblick!BM58,IF(BN21=Überblick!BN52,Überblick!BN58,IF(BN21=Überblick!BO52,Überblick!BO58,IF(BN21=Überblick!BP52,Überblick!BP58,IF(BN21=Überblick!BQ52,Überblick!BQ58,IF(BN21=Überblick!BR52,Überblick!BR58,IF(BN21=Überblick!BS52,Überblick!BS58,#N/A)))))))</f>
        <v>Rolling Extensions</v>
      </c>
      <c r="BO28" s="281"/>
      <c r="BP28" s="282">
        <v>3</v>
      </c>
      <c r="BQ28" s="283" t="s">
        <v>7</v>
      </c>
      <c r="BR28" s="284" t="s">
        <v>145</v>
      </c>
      <c r="BS28" s="285"/>
      <c r="BT28" s="345" t="s">
        <v>157</v>
      </c>
      <c r="BU28" s="271"/>
      <c r="BV28" s="272">
        <v>8</v>
      </c>
      <c r="BW28" s="272"/>
      <c r="BX28" s="103"/>
      <c r="BY28" s="177"/>
      <c r="BZ28" s="200"/>
      <c r="CA28" s="192">
        <f t="shared" si="20"/>
        <v>3</v>
      </c>
      <c r="CB28" s="210" t="e">
        <f t="shared" si="15"/>
        <v>#VALUE!</v>
      </c>
    </row>
    <row r="29" spans="2:80" ht="15.6">
      <c r="B29" s="27">
        <f>IF(B21=Überblick!D52,Überblick!D59,IF(B21=Überblick!E52,Überblick!E59,IF(B21=Überblick!F52,Überblick!F59,IF(B21=Überblick!G52,Überblick!G59,IF(B21=Überblick!H52,Überblick!H59,IF(B21=Überblick!I52,Überblick!I59,IF(B21=Überblick!J52,Überblick!J59,#N/A)))))))</f>
        <v>0</v>
      </c>
      <c r="C29" s="266"/>
      <c r="D29" s="267"/>
      <c r="E29" s="268"/>
      <c r="F29" s="269"/>
      <c r="G29" s="270"/>
      <c r="H29" s="345"/>
      <c r="I29" s="271"/>
      <c r="J29" s="272"/>
      <c r="K29" s="272"/>
      <c r="L29" s="104"/>
      <c r="M29" s="177"/>
      <c r="N29" s="200"/>
      <c r="O29" s="193"/>
      <c r="P29" s="193"/>
      <c r="R29" s="27" t="str">
        <f>IF(R21=Überblick!Q52,Überblick!Q59,IF(R21=Überblick!R52,Überblick!R59,IF(R21=Überblick!S52,Überblick!S59,IF(R21=Überblick!T52,Überblick!T59,IF(R21=Überblick!U52,Überblick!U59,IF(R21=Überblick!V52,Überblick!V59,IF(R21=Überblick!W52,Überblick!W59,#N/A)))))))</f>
        <v>Wadenheben stehend - Maschine</v>
      </c>
      <c r="S29" s="266"/>
      <c r="T29" s="267">
        <v>3</v>
      </c>
      <c r="U29" s="268" t="s">
        <v>7</v>
      </c>
      <c r="V29" s="269" t="s">
        <v>146</v>
      </c>
      <c r="W29" s="270"/>
      <c r="X29" s="345" t="s">
        <v>158</v>
      </c>
      <c r="Y29" s="271"/>
      <c r="Z29" s="272">
        <v>8</v>
      </c>
      <c r="AA29" s="272"/>
      <c r="AB29" s="104"/>
      <c r="AC29" s="177"/>
      <c r="AD29" s="200"/>
      <c r="AE29" s="192">
        <f t="shared" si="17"/>
        <v>3</v>
      </c>
      <c r="AF29" s="210" t="e">
        <f t="shared" si="11"/>
        <v>#VALUE!</v>
      </c>
      <c r="AG29" s="102"/>
      <c r="AH29" s="27">
        <f>IF(AH21=Überblick!AC52,Überblick!AC59,IF(AH21=Überblick!AD52,Überblick!AD59,IF(AH21=Überblick!AE52,Überblick!AE59,IF(AH21=Überblick!AF52,Überblick!AF59,IF(AH21=Überblick!AG52,Überblick!AG59,IF(AH21=Überblick!AH52,Überblick!AH59,IF(AH21=Überblick!AI52,Überblick!AI59,#N/A)))))))</f>
        <v>0</v>
      </c>
      <c r="AI29" s="266"/>
      <c r="AJ29" s="267"/>
      <c r="AK29" s="268"/>
      <c r="AL29" s="269"/>
      <c r="AM29" s="270"/>
      <c r="AN29" s="345"/>
      <c r="AO29" s="271"/>
      <c r="AP29" s="272"/>
      <c r="AQ29" s="272"/>
      <c r="AR29" s="104"/>
      <c r="AS29" s="177"/>
      <c r="AT29" s="200"/>
      <c r="AU29" s="193"/>
      <c r="AV29" s="193"/>
      <c r="AW29" s="102"/>
      <c r="AX29" s="27">
        <f>IF(AX21=Überblick!BA52,Überblick!BA59,IF(AX21=Überblick!BB52,Überblick!BB59,IF(AX21=Überblick!BC52,Überblick!BC59,IF(AX21=Überblick!BD52,Überblick!BD59,IF(AX21=Überblick!BE52,Überblick!BE59,IF(AX21=Überblick!BF52,Überblick!BF59,IF(AX21=Überblick!BG52,Überblick!BG59,#N/A)))))))</f>
        <v>0</v>
      </c>
      <c r="AY29" s="266"/>
      <c r="AZ29" s="267"/>
      <c r="BA29" s="268"/>
      <c r="BB29" s="269"/>
      <c r="BC29" s="270"/>
      <c r="BD29" s="345"/>
      <c r="BE29" s="271"/>
      <c r="BF29" s="272"/>
      <c r="BG29" s="272"/>
      <c r="BH29" s="104"/>
      <c r="BI29" s="177"/>
      <c r="BJ29" s="185"/>
      <c r="BK29" s="193"/>
      <c r="BL29" s="193"/>
      <c r="BN29" s="27" t="str">
        <f>IF(BN21=Überblick!BM52,Überblick!BM59,IF(BN21=Überblick!BN52,Überblick!BN59,IF(BN21=Überblick!BO52,Überblick!BO59,IF(BN21=Überblick!BP52,Überblick!BP59,IF(BN21=Überblick!BQ52,Überblick!BQ59,IF(BN21=Überblick!BR52,Überblick!BR59,IF(BN21=Überblick!BS52,Überblick!BS59,#N/A)))))))</f>
        <v>Wadenheben sitzend - Maschine</v>
      </c>
      <c r="BO29" s="266"/>
      <c r="BP29" s="267">
        <v>3</v>
      </c>
      <c r="BQ29" s="268" t="s">
        <v>7</v>
      </c>
      <c r="BR29" s="269" t="s">
        <v>150</v>
      </c>
      <c r="BS29" s="270"/>
      <c r="BT29" s="345" t="s">
        <v>154</v>
      </c>
      <c r="BU29" s="271"/>
      <c r="BV29" s="272">
        <v>8</v>
      </c>
      <c r="BW29" s="272"/>
      <c r="BX29" s="103"/>
      <c r="BY29" s="177"/>
      <c r="BZ29" s="200"/>
      <c r="CA29" s="192">
        <f t="shared" si="20"/>
        <v>3</v>
      </c>
      <c r="CB29" s="210" t="e">
        <f t="shared" si="15"/>
        <v>#VALUE!</v>
      </c>
    </row>
    <row r="30" spans="2:80" ht="15.6">
      <c r="B30" s="28">
        <f>IF(B21=Überblick!D52,Überblick!D60,IF(B21=Überblick!E52,Überblick!E60,IF(B21=Überblick!F52,Überblick!F60,IF(B21=Überblick!G52,Überblick!G60,IF(B21=Überblick!H52,Überblick!H60,IF(B21=Überblick!I52,Überblick!I60,IF(B21=Überblick!J52,Überblick!J60,#N/A)))))))</f>
        <v>0</v>
      </c>
      <c r="C30" s="286"/>
      <c r="D30" s="287"/>
      <c r="E30" s="288"/>
      <c r="F30" s="289"/>
      <c r="G30" s="290"/>
      <c r="H30" s="346"/>
      <c r="I30" s="291"/>
      <c r="J30" s="292"/>
      <c r="K30" s="292"/>
      <c r="L30" s="105"/>
      <c r="M30" s="177"/>
      <c r="N30" s="200"/>
      <c r="O30" s="193"/>
      <c r="P30" s="193"/>
      <c r="R30" s="28">
        <f>IF(R21=Überblick!Q52,Überblick!Q60,IF(R21=Überblick!R52,Überblick!R60,IF(R21=Überblick!S52,Überblick!S60,IF(R21=Überblick!T52,Überblick!T60,IF(R21=Überblick!U52,Überblick!U60,IF(R21=Überblick!V52,Überblick!V60,IF(R21=Überblick!W52,Überblick!W60,#N/A)))))))</f>
        <v>0</v>
      </c>
      <c r="S30" s="286"/>
      <c r="T30" s="287"/>
      <c r="U30" s="288"/>
      <c r="V30" s="289"/>
      <c r="W30" s="290"/>
      <c r="X30" s="346"/>
      <c r="Y30" s="291"/>
      <c r="Z30" s="292"/>
      <c r="AA30" s="292"/>
      <c r="AB30" s="105"/>
      <c r="AC30" s="177"/>
      <c r="AD30" s="200"/>
      <c r="AE30" s="193"/>
      <c r="AF30" s="193"/>
      <c r="AG30" s="102"/>
      <c r="AH30" s="28">
        <f>IF(AH21=Überblick!AC52,Überblick!AC60,IF(AH21=Überblick!AD52,Überblick!AD60,IF(AH21=Überblick!AE52,Überblick!AE60,IF(AH21=Überblick!AF52,Überblick!AF60,IF(AH21=Überblick!AG52,Überblick!AG60,IF(AH21=Überblick!AH52,Überblick!AH60,IF(AH21=Überblick!AI52,Überblick!AI60,#N/A)))))))</f>
        <v>0</v>
      </c>
      <c r="AI30" s="286"/>
      <c r="AJ30" s="287"/>
      <c r="AK30" s="288"/>
      <c r="AL30" s="289"/>
      <c r="AM30" s="290"/>
      <c r="AN30" s="346"/>
      <c r="AO30" s="291"/>
      <c r="AP30" s="292"/>
      <c r="AQ30" s="292"/>
      <c r="AR30" s="105"/>
      <c r="AS30" s="177"/>
      <c r="AT30" s="200"/>
      <c r="AU30" s="193"/>
      <c r="AV30" s="193"/>
      <c r="AW30" s="102"/>
      <c r="AX30" s="28">
        <f>IF(AX21=Überblick!BA52,Überblick!BA60,IF(AX21=Überblick!BB52,Überblick!BB60,IF(AX21=Überblick!BC52,Überblick!BC60,IF(AX21=Überblick!BD52,Überblick!BD60,IF(AX21=Überblick!BE52,Überblick!BE60,IF(AX21=Überblick!BF52,Überblick!BF60,IF(AX21=Überblick!BG52,Überblick!BG60,#N/A)))))))</f>
        <v>0</v>
      </c>
      <c r="AY30" s="286"/>
      <c r="AZ30" s="287"/>
      <c r="BA30" s="288"/>
      <c r="BB30" s="289"/>
      <c r="BC30" s="290"/>
      <c r="BD30" s="346"/>
      <c r="BE30" s="291"/>
      <c r="BF30" s="292"/>
      <c r="BG30" s="292"/>
      <c r="BH30" s="105"/>
      <c r="BI30" s="177"/>
      <c r="BJ30" s="185"/>
      <c r="BK30" s="193"/>
      <c r="BL30" s="193"/>
      <c r="BN30" s="28">
        <f>IF(BN21=Überblick!BM52,Überblick!BM60,IF(BN21=Überblick!BN52,Überblick!BN60,IF(BN21=Überblick!BO52,Überblick!BO60,IF(BN21=Überblick!BP52,Überblick!BP60,IF(BN21=Überblick!BQ52,Überblick!BQ60,IF(BN21=Überblick!BR52,Überblick!BR60,IF(BN21=Überblick!BS52,Überblick!BS60,#N/A)))))))</f>
        <v>0</v>
      </c>
      <c r="BO30" s="286"/>
      <c r="BP30" s="287"/>
      <c r="BQ30" s="288"/>
      <c r="BR30" s="289"/>
      <c r="BS30" s="290"/>
      <c r="BT30" s="346"/>
      <c r="BU30" s="291"/>
      <c r="BV30" s="292"/>
      <c r="BW30" s="292"/>
      <c r="BX30" s="130"/>
      <c r="BY30" s="177"/>
      <c r="BZ30" s="200"/>
      <c r="CA30" s="193"/>
      <c r="CB30" s="193"/>
    </row>
    <row r="31" spans="2:80" ht="15.6">
      <c r="B31" s="29" t="s">
        <v>26</v>
      </c>
      <c r="C31" s="444"/>
      <c r="D31" s="445"/>
      <c r="E31" s="445"/>
      <c r="F31" s="445"/>
      <c r="G31" s="445"/>
      <c r="H31" s="445"/>
      <c r="I31" s="445"/>
      <c r="J31" s="445"/>
      <c r="K31" s="445"/>
      <c r="L31" s="446"/>
      <c r="M31" s="178"/>
      <c r="N31" s="201"/>
      <c r="O31" s="194"/>
      <c r="P31" s="194"/>
      <c r="R31" s="29" t="s">
        <v>26</v>
      </c>
      <c r="S31" s="444"/>
      <c r="T31" s="445"/>
      <c r="U31" s="445"/>
      <c r="V31" s="445"/>
      <c r="W31" s="445"/>
      <c r="X31" s="445"/>
      <c r="Y31" s="445"/>
      <c r="Z31" s="445"/>
      <c r="AA31" s="445"/>
      <c r="AB31" s="446"/>
      <c r="AC31" s="178"/>
      <c r="AD31" s="201"/>
      <c r="AE31" s="194"/>
      <c r="AF31" s="194"/>
      <c r="AG31" s="102"/>
      <c r="AH31" s="29" t="s">
        <v>26</v>
      </c>
      <c r="AI31" s="444"/>
      <c r="AJ31" s="445"/>
      <c r="AK31" s="445"/>
      <c r="AL31" s="445"/>
      <c r="AM31" s="445"/>
      <c r="AN31" s="445"/>
      <c r="AO31" s="445"/>
      <c r="AP31" s="445"/>
      <c r="AQ31" s="445"/>
      <c r="AR31" s="446"/>
      <c r="AS31" s="178"/>
      <c r="AT31" s="201"/>
      <c r="AU31" s="194"/>
      <c r="AV31" s="194"/>
      <c r="AW31" s="102"/>
      <c r="AX31" s="29" t="s">
        <v>26</v>
      </c>
      <c r="AY31" s="444"/>
      <c r="AZ31" s="445"/>
      <c r="BA31" s="445"/>
      <c r="BB31" s="445"/>
      <c r="BC31" s="445"/>
      <c r="BD31" s="445"/>
      <c r="BE31" s="445"/>
      <c r="BF31" s="445"/>
      <c r="BG31" s="445"/>
      <c r="BH31" s="446"/>
      <c r="BI31" s="178"/>
      <c r="BJ31" s="187"/>
      <c r="BK31" s="194"/>
      <c r="BL31" s="194"/>
      <c r="BN31" s="29" t="s">
        <v>26</v>
      </c>
      <c r="BO31" s="444"/>
      <c r="BP31" s="445"/>
      <c r="BQ31" s="445"/>
      <c r="BR31" s="445"/>
      <c r="BS31" s="445"/>
      <c r="BT31" s="445"/>
      <c r="BU31" s="445"/>
      <c r="BV31" s="445"/>
      <c r="BW31" s="445"/>
      <c r="BX31" s="446"/>
      <c r="BY31" s="178"/>
      <c r="BZ31" s="201"/>
      <c r="CA31" s="194"/>
      <c r="CB31" s="194"/>
    </row>
    <row r="32" spans="2:80">
      <c r="B32" s="112"/>
      <c r="C32" s="113"/>
      <c r="D32" s="113"/>
      <c r="E32" s="114"/>
      <c r="F32" s="115"/>
      <c r="G32" s="116"/>
      <c r="H32" s="117"/>
      <c r="I32" s="118"/>
      <c r="J32" s="118"/>
      <c r="K32" s="117"/>
      <c r="L32" s="119"/>
      <c r="M32" s="179"/>
      <c r="N32" s="118"/>
      <c r="O32" s="119"/>
      <c r="P32" s="119"/>
      <c r="R32" s="112"/>
      <c r="S32" s="113"/>
      <c r="T32" s="113"/>
      <c r="U32" s="114"/>
      <c r="V32" s="115"/>
      <c r="W32" s="116"/>
      <c r="X32" s="117"/>
      <c r="Y32" s="118"/>
      <c r="Z32" s="118"/>
      <c r="AA32" s="117"/>
      <c r="AB32" s="119"/>
      <c r="AC32" s="179"/>
      <c r="AD32" s="118"/>
      <c r="AE32" s="119"/>
      <c r="AF32" s="119"/>
      <c r="AG32" s="102"/>
      <c r="AH32" s="112"/>
      <c r="AI32" s="113"/>
      <c r="AJ32" s="113"/>
      <c r="AK32" s="114"/>
      <c r="AL32" s="115"/>
      <c r="AM32" s="116"/>
      <c r="AN32" s="117"/>
      <c r="AO32" s="118"/>
      <c r="AP32" s="118"/>
      <c r="AQ32" s="117"/>
      <c r="AR32" s="119"/>
      <c r="AS32" s="179"/>
      <c r="AT32" s="118"/>
      <c r="AU32" s="119"/>
      <c r="AV32" s="119"/>
      <c r="AW32" s="102"/>
      <c r="AX32" s="112"/>
      <c r="AY32" s="113"/>
      <c r="AZ32" s="113"/>
      <c r="BA32" s="114"/>
      <c r="BB32" s="115"/>
      <c r="BC32" s="116"/>
      <c r="BD32" s="117"/>
      <c r="BE32" s="118"/>
      <c r="BF32" s="118"/>
      <c r="BG32" s="117"/>
      <c r="BH32" s="119"/>
      <c r="BI32" s="179"/>
      <c r="BJ32" s="119"/>
      <c r="BK32" s="119"/>
      <c r="BL32" s="119"/>
      <c r="BN32" s="112"/>
      <c r="BO32" s="113"/>
      <c r="BP32" s="113"/>
      <c r="BQ32" s="114"/>
      <c r="BR32" s="115"/>
      <c r="BS32" s="116"/>
      <c r="BT32" s="117"/>
      <c r="BU32" s="118"/>
      <c r="BV32" s="118"/>
      <c r="BW32" s="117"/>
      <c r="BX32" s="119"/>
      <c r="BY32" s="179"/>
      <c r="BZ32" s="118"/>
      <c r="CA32" s="119"/>
      <c r="CB32" s="119"/>
    </row>
    <row r="33" spans="2:80" ht="18">
      <c r="B33" s="96"/>
      <c r="C33" s="87"/>
      <c r="D33" s="88"/>
      <c r="E33" s="89" t="s">
        <v>5</v>
      </c>
      <c r="F33" s="90"/>
      <c r="G33" s="91"/>
      <c r="H33" s="92"/>
      <c r="I33" s="205"/>
      <c r="J33" s="93"/>
      <c r="K33" s="94"/>
      <c r="L33" s="95"/>
      <c r="M33" s="174"/>
      <c r="N33" s="197"/>
      <c r="O33" s="173"/>
      <c r="P33" s="173"/>
      <c r="R33" s="96"/>
      <c r="S33" s="87"/>
      <c r="T33" s="88"/>
      <c r="U33" s="89" t="s">
        <v>5</v>
      </c>
      <c r="V33" s="90"/>
      <c r="W33" s="91"/>
      <c r="X33" s="92"/>
      <c r="Y33" s="205"/>
      <c r="Z33" s="93"/>
      <c r="AA33" s="94"/>
      <c r="AB33" s="95"/>
      <c r="AC33" s="174"/>
      <c r="AD33" s="197"/>
      <c r="AE33" s="173"/>
      <c r="AF33" s="173"/>
      <c r="AH33" s="96"/>
      <c r="AI33" s="87"/>
      <c r="AJ33" s="88"/>
      <c r="AK33" s="89" t="s">
        <v>5</v>
      </c>
      <c r="AL33" s="90"/>
      <c r="AM33" s="91"/>
      <c r="AN33" s="92"/>
      <c r="AO33" s="205"/>
      <c r="AP33" s="93"/>
      <c r="AQ33" s="94"/>
      <c r="AR33" s="95"/>
      <c r="AS33" s="174"/>
      <c r="AT33" s="197"/>
      <c r="AU33" s="173"/>
      <c r="AV33" s="173"/>
      <c r="AX33" s="96"/>
      <c r="AY33" s="87"/>
      <c r="AZ33" s="88"/>
      <c r="BA33" s="89" t="s">
        <v>5</v>
      </c>
      <c r="BB33" s="90"/>
      <c r="BC33" s="91"/>
      <c r="BD33" s="92"/>
      <c r="BE33" s="205"/>
      <c r="BF33" s="93"/>
      <c r="BG33" s="94"/>
      <c r="BH33" s="95"/>
      <c r="BI33" s="174"/>
      <c r="BJ33" s="173"/>
      <c r="BK33" s="173"/>
      <c r="BL33" s="173"/>
      <c r="BN33" s="96"/>
      <c r="BO33" s="87"/>
      <c r="BP33" s="88"/>
      <c r="BQ33" s="89" t="s">
        <v>5</v>
      </c>
      <c r="BR33" s="90"/>
      <c r="BS33" s="91"/>
      <c r="BT33" s="92"/>
      <c r="BU33" s="205"/>
      <c r="BV33" s="93"/>
      <c r="BW33" s="94"/>
      <c r="BX33" s="95"/>
      <c r="BY33" s="174"/>
      <c r="BZ33" s="197"/>
      <c r="CA33" s="173"/>
      <c r="CB33" s="173"/>
    </row>
    <row r="34" spans="2:80">
      <c r="B34" s="97" t="s">
        <v>144</v>
      </c>
      <c r="C34" s="258"/>
      <c r="D34" s="98"/>
      <c r="E34" s="99"/>
      <c r="F34" s="90"/>
      <c r="G34" s="91"/>
      <c r="H34" s="92"/>
      <c r="I34" s="205"/>
      <c r="J34" s="93"/>
      <c r="K34" s="94"/>
      <c r="L34" s="95"/>
      <c r="M34" s="174"/>
      <c r="N34" s="197"/>
      <c r="O34" s="173"/>
      <c r="P34" s="173"/>
      <c r="R34" s="97" t="s">
        <v>144</v>
      </c>
      <c r="S34" s="258"/>
      <c r="T34" s="98"/>
      <c r="U34" s="99"/>
      <c r="V34" s="90"/>
      <c r="W34" s="91"/>
      <c r="X34" s="92"/>
      <c r="Y34" s="205"/>
      <c r="Z34" s="93"/>
      <c r="AA34" s="94"/>
      <c r="AB34" s="95"/>
      <c r="AC34" s="174"/>
      <c r="AD34" s="197"/>
      <c r="AE34" s="173"/>
      <c r="AF34" s="173"/>
      <c r="AH34" s="97" t="s">
        <v>144</v>
      </c>
      <c r="AI34" s="258"/>
      <c r="AJ34" s="98"/>
      <c r="AK34" s="99"/>
      <c r="AL34" s="90"/>
      <c r="AM34" s="91"/>
      <c r="AN34" s="92"/>
      <c r="AO34" s="205"/>
      <c r="AP34" s="93"/>
      <c r="AQ34" s="94"/>
      <c r="AR34" s="95"/>
      <c r="AS34" s="174"/>
      <c r="AT34" s="197"/>
      <c r="AU34" s="173"/>
      <c r="AV34" s="173"/>
      <c r="AX34" s="97" t="s">
        <v>144</v>
      </c>
      <c r="AY34" s="258"/>
      <c r="AZ34" s="98"/>
      <c r="BA34" s="99"/>
      <c r="BB34" s="90"/>
      <c r="BC34" s="91"/>
      <c r="BD34" s="92"/>
      <c r="BE34" s="205"/>
      <c r="BF34" s="93"/>
      <c r="BG34" s="94"/>
      <c r="BH34" s="95"/>
      <c r="BI34" s="174"/>
      <c r="BJ34" s="173"/>
      <c r="BK34" s="173"/>
      <c r="BL34" s="173"/>
      <c r="BN34" s="97" t="s">
        <v>144</v>
      </c>
      <c r="BO34" s="258"/>
      <c r="BP34" s="98"/>
      <c r="BQ34" s="99"/>
      <c r="BR34" s="90"/>
      <c r="BS34" s="91"/>
      <c r="BT34" s="92"/>
      <c r="BU34" s="205"/>
      <c r="BV34" s="93"/>
      <c r="BW34" s="94"/>
      <c r="BX34" s="95"/>
      <c r="BY34" s="174"/>
      <c r="BZ34" s="197"/>
      <c r="CA34" s="173"/>
      <c r="CB34" s="173"/>
    </row>
    <row r="35" spans="2:80" s="132" customFormat="1" ht="18">
      <c r="B35" s="133" t="s">
        <v>14</v>
      </c>
      <c r="C35" s="134"/>
      <c r="D35" s="135" t="s">
        <v>11</v>
      </c>
      <c r="E35" s="136"/>
      <c r="F35" s="135" t="s">
        <v>12</v>
      </c>
      <c r="G35" s="137"/>
      <c r="H35" s="342" t="s">
        <v>10</v>
      </c>
      <c r="I35" s="341" t="s">
        <v>1</v>
      </c>
      <c r="J35" s="139" t="s">
        <v>2</v>
      </c>
      <c r="K35" s="140" t="s">
        <v>20</v>
      </c>
      <c r="L35" s="141" t="s">
        <v>8</v>
      </c>
      <c r="M35" s="175"/>
      <c r="N35" s="202" t="s">
        <v>167</v>
      </c>
      <c r="O35" s="183" t="s">
        <v>11</v>
      </c>
      <c r="P35" s="183" t="s">
        <v>12</v>
      </c>
      <c r="R35" s="133" t="s">
        <v>15</v>
      </c>
      <c r="S35" s="134"/>
      <c r="T35" s="135" t="s">
        <v>11</v>
      </c>
      <c r="U35" s="136"/>
      <c r="V35" s="135" t="s">
        <v>12</v>
      </c>
      <c r="W35" s="137"/>
      <c r="X35" s="342" t="s">
        <v>10</v>
      </c>
      <c r="Y35" s="206" t="s">
        <v>1</v>
      </c>
      <c r="Z35" s="339" t="s">
        <v>2</v>
      </c>
      <c r="AA35" s="140" t="s">
        <v>20</v>
      </c>
      <c r="AB35" s="141" t="s">
        <v>8</v>
      </c>
      <c r="AC35" s="175"/>
      <c r="AD35" s="202" t="s">
        <v>167</v>
      </c>
      <c r="AE35" s="183" t="s">
        <v>11</v>
      </c>
      <c r="AF35" s="183" t="s">
        <v>12</v>
      </c>
      <c r="AG35" s="142"/>
      <c r="AH35" s="133" t="s">
        <v>16</v>
      </c>
      <c r="AI35" s="134"/>
      <c r="AJ35" s="135" t="s">
        <v>11</v>
      </c>
      <c r="AK35" s="136"/>
      <c r="AL35" s="135" t="s">
        <v>12</v>
      </c>
      <c r="AM35" s="137"/>
      <c r="AN35" s="138" t="s">
        <v>10</v>
      </c>
      <c r="AO35" s="340" t="s">
        <v>1</v>
      </c>
      <c r="AP35" s="339" t="s">
        <v>2</v>
      </c>
      <c r="AQ35" s="140" t="s">
        <v>20</v>
      </c>
      <c r="AR35" s="141" t="s">
        <v>8</v>
      </c>
      <c r="AS35" s="175"/>
      <c r="AT35" s="202" t="s">
        <v>167</v>
      </c>
      <c r="AU35" s="183" t="s">
        <v>11</v>
      </c>
      <c r="AV35" s="183" t="s">
        <v>12</v>
      </c>
      <c r="AW35" s="142"/>
      <c r="AX35" s="133" t="s">
        <v>21</v>
      </c>
      <c r="AY35" s="134"/>
      <c r="AZ35" s="135" t="s">
        <v>11</v>
      </c>
      <c r="BA35" s="136"/>
      <c r="BB35" s="135" t="s">
        <v>12</v>
      </c>
      <c r="BC35" s="137"/>
      <c r="BD35" s="342" t="s">
        <v>10</v>
      </c>
      <c r="BE35" s="341" t="s">
        <v>1</v>
      </c>
      <c r="BF35" s="139" t="s">
        <v>2</v>
      </c>
      <c r="BG35" s="140" t="s">
        <v>20</v>
      </c>
      <c r="BH35" s="141" t="s">
        <v>8</v>
      </c>
      <c r="BI35" s="175"/>
      <c r="BJ35" s="183" t="s">
        <v>167</v>
      </c>
      <c r="BK35" s="183" t="s">
        <v>11</v>
      </c>
      <c r="BL35" s="183" t="s">
        <v>12</v>
      </c>
      <c r="BN35" s="133" t="s">
        <v>22</v>
      </c>
      <c r="BO35" s="134"/>
      <c r="BP35" s="135" t="s">
        <v>11</v>
      </c>
      <c r="BQ35" s="136"/>
      <c r="BR35" s="135" t="s">
        <v>12</v>
      </c>
      <c r="BS35" s="137"/>
      <c r="BT35" s="138" t="s">
        <v>10</v>
      </c>
      <c r="BU35" s="341" t="s">
        <v>1</v>
      </c>
      <c r="BV35" s="339" t="s">
        <v>2</v>
      </c>
      <c r="BW35" s="140" t="s">
        <v>20</v>
      </c>
      <c r="BX35" s="141" t="s">
        <v>8</v>
      </c>
      <c r="BY35" s="175"/>
      <c r="BZ35" s="202" t="s">
        <v>167</v>
      </c>
      <c r="CA35" s="183" t="s">
        <v>11</v>
      </c>
      <c r="CB35" s="183" t="s">
        <v>12</v>
      </c>
    </row>
    <row r="36" spans="2:80" ht="15.6">
      <c r="B36" s="447" t="str">
        <f>IF(B35=Überblick!D52,Überblick!D53,IF(B35=Überblick!E52,Überblick!E53,IF(B35=Überblick!F52,Überblick!F53,IF(B35=Überblick!G52,Überblick!G53,IF(B35=Überblick!H52,Überblick!H53,IF(B35=Überblick!I52,Überblick!I53,IF(B35=Überblick!J52,Überblick!J53,#N/A)))))))</f>
        <v>Lowbar Kniebeuge</v>
      </c>
      <c r="C36" s="259"/>
      <c r="D36" s="260" t="s">
        <v>220</v>
      </c>
      <c r="E36" s="261" t="s">
        <v>7</v>
      </c>
      <c r="F36" s="262">
        <v>7</v>
      </c>
      <c r="G36" s="263"/>
      <c r="H36" s="344" t="str">
        <f>(Überblick!E10*0.72)&amp;" - "&amp;(Überblick!E10*0.74)</f>
        <v>0 - 0</v>
      </c>
      <c r="I36" s="264" t="s">
        <v>177</v>
      </c>
      <c r="J36" s="265">
        <v>8</v>
      </c>
      <c r="K36" s="265"/>
      <c r="L36" s="442" t="e">
        <f>(D36*F36*K36)+(D37*F37*K37)</f>
        <v>#VALUE!</v>
      </c>
      <c r="M36" s="176"/>
      <c r="N36" s="199">
        <f>((LEFT(I36,2)+RIGHT(I36,2))/2)</f>
        <v>73</v>
      </c>
      <c r="O36" s="191" t="str">
        <f>D36</f>
        <v>3 bis 4</v>
      </c>
      <c r="P36" s="191" t="e">
        <f>D36*F36</f>
        <v>#VALUE!</v>
      </c>
      <c r="R36" s="27" t="str">
        <f>IF(R35=Überblick!Q52,Überblick!Q53,IF(R35=Überblick!R52,Überblick!R53,IF(R35=Überblick!S52,Überblick!S53,IF(R35=Überblick!T52,Überblick!T53,IF(R35=Überblick!U52,Überblick!U53,IF(R35=Überblick!V52,Überblick!V53,IF(R35=Überblick!W52,Überblick!W53,#N/A)))))))</f>
        <v>Bankdrücken</v>
      </c>
      <c r="S36" s="259"/>
      <c r="T36" s="293" t="s">
        <v>221</v>
      </c>
      <c r="U36" s="261" t="s">
        <v>7</v>
      </c>
      <c r="V36" s="262">
        <v>7</v>
      </c>
      <c r="W36" s="263"/>
      <c r="X36" s="344" t="str">
        <f>(Überblick!E12*0.72)&amp;" - "&amp;(Überblick!E12*0.74)</f>
        <v>0 - 0</v>
      </c>
      <c r="Y36" s="264" t="s">
        <v>177</v>
      </c>
      <c r="Z36" s="265">
        <v>8</v>
      </c>
      <c r="AA36" s="265"/>
      <c r="AB36" s="101" t="e">
        <f>(T36*V36*AA36)</f>
        <v>#VALUE!</v>
      </c>
      <c r="AC36" s="177"/>
      <c r="AD36" s="199">
        <f>((LEFT(Y36,2)+RIGHT(Y36,2))/2)</f>
        <v>73</v>
      </c>
      <c r="AE36" s="191" t="str">
        <f>T36</f>
        <v>4 bis 5</v>
      </c>
      <c r="AF36" s="191" t="e">
        <f>T36*V36</f>
        <v>#VALUE!</v>
      </c>
      <c r="AH36" s="447" t="str">
        <f>IF(AH35=Überblick!AC52,Überblick!AC53,IF(AH35=Überblick!AD52,Überblick!AD53,IF(AH35=Überblick!AE52,Überblick!AE53,IF(AH35=Überblick!AF52,Überblick!AF53,IF(AH35=Überblick!AG52,Überblick!AG53,IF(AH35=Überblick!AH52,Überblick!AH53,IF(AH35=Überblick!AI52,Überblick!AI53,#N/A)))))))</f>
        <v>Konventionelles Kreuzheben</v>
      </c>
      <c r="AI36" s="259"/>
      <c r="AJ36" s="293">
        <v>4</v>
      </c>
      <c r="AK36" s="261" t="s">
        <v>7</v>
      </c>
      <c r="AL36" s="262">
        <v>4</v>
      </c>
      <c r="AM36" s="263"/>
      <c r="AN36" s="344" t="str">
        <f>(Überblick!E14*0.8)&amp;" - "&amp;(Überblick!E14*0.82)</f>
        <v>0 - 0</v>
      </c>
      <c r="AO36" s="264" t="s">
        <v>180</v>
      </c>
      <c r="AP36" s="265">
        <v>8</v>
      </c>
      <c r="AQ36" s="265"/>
      <c r="AR36" s="442">
        <f>(AJ36*AL36*AQ36)</f>
        <v>0</v>
      </c>
      <c r="AS36" s="176"/>
      <c r="AT36" s="199">
        <f>((LEFT(AO36,2)+RIGHT(AO36,2))/2)</f>
        <v>81</v>
      </c>
      <c r="AU36" s="191">
        <f>AJ36</f>
        <v>4</v>
      </c>
      <c r="AV36" s="191">
        <f>AJ36*AL36</f>
        <v>16</v>
      </c>
      <c r="AX36" s="447" t="str">
        <f>IF(AX35=Überblick!BA52,Überblick!BA53,IF(AX35=Überblick!BB52,Überblick!BB53,IF(AX35=Überblick!BC52,Überblick!BC53,IF(AX35=Überblick!BD52,Überblick!BD53,IF(AX35=Überblick!BE52,Überblick!BE53,IF(AX35=Überblick!BF52,Überblick!BF53,IF(AX35=Überblick!BG52,Überblick!BG53,#N/A)))))))</f>
        <v>Lowbar Kniebeuge</v>
      </c>
      <c r="AY36" s="259"/>
      <c r="AZ36" s="293">
        <v>1</v>
      </c>
      <c r="BA36" s="261" t="s">
        <v>7</v>
      </c>
      <c r="BB36" s="262">
        <v>4</v>
      </c>
      <c r="BC36" s="263" t="s">
        <v>44</v>
      </c>
      <c r="BD36" s="344" t="str">
        <f>(Überblick!E10*0.82)&amp;" - "&amp;(Überblick!E10*0.84)</f>
        <v>0 - 0</v>
      </c>
      <c r="BE36" s="264" t="s">
        <v>181</v>
      </c>
      <c r="BF36" s="265">
        <v>8</v>
      </c>
      <c r="BG36" s="265"/>
      <c r="BH36" s="442">
        <f>(AZ36*BB36*BG36)+(AZ37*BB37*BG37)</f>
        <v>0</v>
      </c>
      <c r="BI36" s="176"/>
      <c r="BJ36" s="199">
        <f>((LEFT(BE36,2)+RIGHT(BE36,2))/2)</f>
        <v>83</v>
      </c>
      <c r="BK36" s="191">
        <f>AZ36</f>
        <v>1</v>
      </c>
      <c r="BL36" s="191">
        <f>AZ36*BB36</f>
        <v>4</v>
      </c>
      <c r="BN36" s="447" t="str">
        <f>IF(BN35=Überblick!BM52,Überblick!BM53,IF(BN35=Überblick!BN52,Überblick!BN53,IF(BN35=Überblick!BO52,Überblick!BO53,IF(BN35=Überblick!BP52,Überblick!BP53,IF(BN35=Überblick!BQ52,Überblick!BQ53,IF(BN35=Überblick!BR52,Überblick!BR53,IF(BN35=Überblick!BS52,Überblick!BS53,#N/A)))))))</f>
        <v>Bankdrücken</v>
      </c>
      <c r="BO36" s="259"/>
      <c r="BP36" s="293">
        <v>4</v>
      </c>
      <c r="BQ36" s="261" t="s">
        <v>7</v>
      </c>
      <c r="BR36" s="262">
        <v>4</v>
      </c>
      <c r="BS36" s="263"/>
      <c r="BT36" s="344" t="str">
        <f>(Überblick!E12*0.8)&amp;" - "&amp;(Überblick!E12*0.82)</f>
        <v>0 - 0</v>
      </c>
      <c r="BU36" s="264" t="s">
        <v>180</v>
      </c>
      <c r="BV36" s="265">
        <v>8</v>
      </c>
      <c r="BW36" s="265"/>
      <c r="BX36" s="442">
        <f>(BP36*BR36*BW36)</f>
        <v>0</v>
      </c>
      <c r="BY36" s="176"/>
      <c r="BZ36" s="199">
        <f>((LEFT(BU36,2)+RIGHT(BU36,2))/2)</f>
        <v>81</v>
      </c>
      <c r="CA36" s="191">
        <f>BP36</f>
        <v>4</v>
      </c>
      <c r="CB36" s="191">
        <f>BP36*BR36</f>
        <v>16</v>
      </c>
    </row>
    <row r="37" spans="2:80" ht="15.6">
      <c r="B37" s="448"/>
      <c r="C37" s="266"/>
      <c r="D37" s="267"/>
      <c r="E37" s="268"/>
      <c r="F37" s="269"/>
      <c r="G37" s="270"/>
      <c r="H37" s="345"/>
      <c r="I37" s="271"/>
      <c r="J37" s="272"/>
      <c r="K37" s="272"/>
      <c r="L37" s="443"/>
      <c r="M37" s="176"/>
      <c r="N37" s="199"/>
      <c r="O37" s="191"/>
      <c r="P37" s="191"/>
      <c r="R37" s="448" t="str">
        <f>IF(R35=Überblick!Q52,Überblick!Q54,IF(R35=Überblick!R52,Überblick!R54,IF(R35=Überblick!S52,Überblick!S54,IF(R35=Überblick!T52,Überblick!T54,IF(R35=Überblick!U52,Überblick!U54,IF(R35=Überblick!V52,Überblick!V54,IF(R35=Überblick!W52,Überblick!W54,#N/A)))))))</f>
        <v>Military Press</v>
      </c>
      <c r="S37" s="294"/>
      <c r="T37" s="274">
        <v>1</v>
      </c>
      <c r="U37" s="275" t="s">
        <v>7</v>
      </c>
      <c r="V37" s="276">
        <v>6</v>
      </c>
      <c r="W37" s="295" t="s">
        <v>42</v>
      </c>
      <c r="X37" s="345" t="str">
        <f>(Überblick!E16*0.77)&amp;" - "&amp;(Überblick!E16*0.79)</f>
        <v>0 - 0</v>
      </c>
      <c r="Y37" s="296" t="s">
        <v>176</v>
      </c>
      <c r="Z37" s="272">
        <v>8</v>
      </c>
      <c r="AA37" s="272"/>
      <c r="AB37" s="443">
        <f>(T38*V38*AA38)+(T37*V37*AA37)</f>
        <v>0</v>
      </c>
      <c r="AC37" s="176"/>
      <c r="AD37" s="199">
        <f t="shared" ref="AD37" si="21">((LEFT(Y37,2)+RIGHT(Y37,2))/2)</f>
        <v>78</v>
      </c>
      <c r="AE37" s="191">
        <f>T37</f>
        <v>1</v>
      </c>
      <c r="AF37" s="191">
        <f t="shared" ref="AF37:AF43" si="22">T37*V37</f>
        <v>6</v>
      </c>
      <c r="AH37" s="448"/>
      <c r="AI37" s="266"/>
      <c r="AJ37" s="267"/>
      <c r="AK37" s="268"/>
      <c r="AL37" s="269"/>
      <c r="AM37" s="270"/>
      <c r="AN37" s="345"/>
      <c r="AO37" s="271"/>
      <c r="AP37" s="272"/>
      <c r="AQ37" s="272"/>
      <c r="AR37" s="443"/>
      <c r="AS37" s="176"/>
      <c r="AT37" s="199"/>
      <c r="AU37" s="191"/>
      <c r="AV37" s="191"/>
      <c r="AX37" s="448"/>
      <c r="AY37" s="266"/>
      <c r="AZ37" s="267">
        <v>3</v>
      </c>
      <c r="BA37" s="268" t="s">
        <v>7</v>
      </c>
      <c r="BB37" s="269">
        <v>4</v>
      </c>
      <c r="BC37" s="270" t="s">
        <v>187</v>
      </c>
      <c r="BD37" s="345">
        <f>0.9*BG36</f>
        <v>0</v>
      </c>
      <c r="BE37" s="271">
        <f>0.9*BJ36</f>
        <v>74.7</v>
      </c>
      <c r="BF37" s="272"/>
      <c r="BG37" s="272"/>
      <c r="BH37" s="443"/>
      <c r="BI37" s="176"/>
      <c r="BJ37" s="199">
        <f>BE37</f>
        <v>74.7</v>
      </c>
      <c r="BK37" s="191">
        <f>AZ37</f>
        <v>3</v>
      </c>
      <c r="BL37" s="191">
        <f t="shared" ref="BL37:BL41" si="23">AZ37*BB37</f>
        <v>12</v>
      </c>
      <c r="BN37" s="448"/>
      <c r="BO37" s="266"/>
      <c r="BP37" s="267"/>
      <c r="BQ37" s="268"/>
      <c r="BR37" s="269"/>
      <c r="BS37" s="270"/>
      <c r="BT37" s="345"/>
      <c r="BU37" s="271"/>
      <c r="BV37" s="272"/>
      <c r="BW37" s="272"/>
      <c r="BX37" s="443"/>
      <c r="BY37" s="176"/>
      <c r="BZ37" s="199"/>
      <c r="CA37" s="191"/>
      <c r="CB37" s="191"/>
    </row>
    <row r="38" spans="2:80" ht="15.6">
      <c r="B38" s="27" t="str">
        <f>IF(B35=Überblick!D52,Überblick!D54,IF(B35=Überblick!E52,Überblick!E54,IF(B35=Überblick!F52,Überblick!F54,IF(B35=Überblick!G52,Überblick!G54,IF(B35=Überblick!H52,Überblick!H54,IF(B35=Überblick!I52,Überblick!I54,IF(B35=Überblick!J52,Überblick!J54,#N/A)))))))</f>
        <v>Romanian DL</v>
      </c>
      <c r="C38" s="273"/>
      <c r="D38" s="274" t="s">
        <v>213</v>
      </c>
      <c r="E38" s="275" t="s">
        <v>7</v>
      </c>
      <c r="F38" s="276">
        <f>IF(OR(B38="Stiff Leg DL",B38="Romanian DL"),8,6)</f>
        <v>8</v>
      </c>
      <c r="G38" s="277"/>
      <c r="H38" s="345" t="s">
        <v>151</v>
      </c>
      <c r="I38" s="271" t="str">
        <f>IF(OR(B38="Stiff Leg DL",B38="Romanian DL"),"","74-76")</f>
        <v/>
      </c>
      <c r="J38" s="272">
        <v>8</v>
      </c>
      <c r="K38" s="272"/>
      <c r="L38" s="101" t="e">
        <f>(D38*F38*K38)</f>
        <v>#VALUE!</v>
      </c>
      <c r="M38" s="177"/>
      <c r="N38" s="199" t="e">
        <f>((LEFT(I38,2)+RIGHT(I38,2))/2)</f>
        <v>#VALUE!</v>
      </c>
      <c r="O38" s="191" t="str">
        <f>D38</f>
        <v>2 bis 3</v>
      </c>
      <c r="P38" s="191" t="e">
        <f>D38*F38</f>
        <v>#VALUE!</v>
      </c>
      <c r="R38" s="448"/>
      <c r="S38" s="273"/>
      <c r="T38" s="274">
        <v>2</v>
      </c>
      <c r="U38" s="275" t="s">
        <v>7</v>
      </c>
      <c r="V38" s="276">
        <v>6</v>
      </c>
      <c r="W38" s="277" t="s">
        <v>185</v>
      </c>
      <c r="X38" s="345">
        <f>0.9*AA37</f>
        <v>0</v>
      </c>
      <c r="Y38" s="271">
        <f>0.9*AD37</f>
        <v>70.2</v>
      </c>
      <c r="Z38" s="272"/>
      <c r="AA38" s="272"/>
      <c r="AB38" s="443"/>
      <c r="AC38" s="176"/>
      <c r="AD38" s="191">
        <f>Y38</f>
        <v>70.2</v>
      </c>
      <c r="AE38" s="191">
        <f>T38</f>
        <v>2</v>
      </c>
      <c r="AF38" s="191">
        <f t="shared" si="22"/>
        <v>12</v>
      </c>
      <c r="AH38" s="27" t="str">
        <f>IF(AH35=Überblick!AC52,Überblick!AC54,IF(AH35=Überblick!AD52,Überblick!AD54,IF(AH35=Überblick!AE52,Überblick!AE54,IF(AH35=Überblick!AF52,Überblick!AF54,IF(AH35=Überblick!AG52,Überblick!AG54,IF(AH35=Überblick!AH52,Überblick!AH54,IF(AH35=Überblick!AI52,Überblick!AI54,#N/A)))))))</f>
        <v>Frontkniebeuge</v>
      </c>
      <c r="AI38" s="273"/>
      <c r="AJ38" s="274">
        <v>3</v>
      </c>
      <c r="AK38" s="275" t="s">
        <v>7</v>
      </c>
      <c r="AL38" s="276">
        <v>4</v>
      </c>
      <c r="AM38" s="277"/>
      <c r="AN38" s="345"/>
      <c r="AO38" s="271" t="s">
        <v>179</v>
      </c>
      <c r="AP38" s="272">
        <v>8</v>
      </c>
      <c r="AQ38" s="272"/>
      <c r="AR38" s="101">
        <f>(AJ38*AL38*AQ38)</f>
        <v>0</v>
      </c>
      <c r="AS38" s="177"/>
      <c r="AT38" s="199">
        <f>((LEFT(AO38,2)+RIGHT(AO38,2))/2)</f>
        <v>80</v>
      </c>
      <c r="AU38" s="191">
        <f>AJ38</f>
        <v>3</v>
      </c>
      <c r="AV38" s="191">
        <f t="shared" ref="AV38:AV40" si="24">AJ38*AL38</f>
        <v>12</v>
      </c>
      <c r="AX38" s="27" t="str">
        <f>IF(AX35=Überblick!BA52,Überblick!BA54,IF(AX35=Überblick!BB52,Überblick!BB54,IF(AX35=Überblick!BC52,Überblick!BC54,IF(AX35=Überblick!BD52,Überblick!BD54,IF(AX35=Überblick!BE52,Überblick!BE54,IF(AX35=Überblick!BF52,Überblick!BF54,IF(AX35=Überblick!BG52,Überblick!BG54,#N/A)))))))</f>
        <v>Hip Thrusts</v>
      </c>
      <c r="AY38" s="273"/>
      <c r="AZ38" s="274">
        <v>2</v>
      </c>
      <c r="BA38" s="275" t="s">
        <v>7</v>
      </c>
      <c r="BB38" s="276" t="s">
        <v>145</v>
      </c>
      <c r="BC38" s="277"/>
      <c r="BD38" s="345" t="s">
        <v>147</v>
      </c>
      <c r="BE38" s="271"/>
      <c r="BF38" s="272">
        <v>8</v>
      </c>
      <c r="BG38" s="272"/>
      <c r="BH38" s="103"/>
      <c r="BI38" s="177"/>
      <c r="BJ38" s="209"/>
      <c r="BK38" s="210">
        <f>AZ38</f>
        <v>2</v>
      </c>
      <c r="BL38" s="210" t="e">
        <f t="shared" si="23"/>
        <v>#VALUE!</v>
      </c>
      <c r="BN38" s="27" t="str">
        <f>IF(BN35=Überblick!BM52,Überblick!BM54,IF(BN35=Überblick!BN52,Überblick!BN54,IF(BN35=Überblick!BO52,Überblick!BO54,IF(BN35=Überblick!BP52,Überblick!BP54,IF(BN35=Überblick!BQ52,Überblick!BQ54,IF(BN35=Überblick!BR52,Überblick!BR54,IF(BN35=Überblick!BS52,Überblick!BS54,#N/A)))))))</f>
        <v>Military Press</v>
      </c>
      <c r="BO38" s="273"/>
      <c r="BP38" s="274">
        <v>3</v>
      </c>
      <c r="BQ38" s="275" t="s">
        <v>7</v>
      </c>
      <c r="BR38" s="276">
        <v>7</v>
      </c>
      <c r="BS38" s="277"/>
      <c r="BT38" s="345" t="str">
        <f>(Überblick!E16*0.72)&amp;" - "&amp;(Überblick!E16*0.74)</f>
        <v>0 - 0</v>
      </c>
      <c r="BU38" s="296" t="s">
        <v>177</v>
      </c>
      <c r="BV38" s="272">
        <v>8</v>
      </c>
      <c r="BW38" s="272"/>
      <c r="BX38" s="101">
        <f>(BP38*BR38*BW38)</f>
        <v>0</v>
      </c>
      <c r="BY38" s="177"/>
      <c r="BZ38" s="199">
        <f>((LEFT(BU38,2)+RIGHT(BU38,2))/2)</f>
        <v>73</v>
      </c>
      <c r="CA38" s="191">
        <f>BP38</f>
        <v>3</v>
      </c>
      <c r="CB38" s="191">
        <f t="shared" ref="CB38:CB43" si="25">BP38*BR38</f>
        <v>21</v>
      </c>
    </row>
    <row r="39" spans="2:80" ht="15.6">
      <c r="B39" s="27" t="str">
        <f>IF(B35=Überblick!D52,Überblick!D55,IF(B35=Überblick!E52,Überblick!E55,IF(B35=Überblick!F52,Überblick!F55,IF(B35=Überblick!G52,Überblick!G55,IF(B35=Überblick!H52,Überblick!H55,IF(B35=Überblick!I52,Überblick!I55,IF(B35=Überblick!J52,Überblick!J55,#N/A)))))))</f>
        <v>Belt Squat</v>
      </c>
      <c r="C39" s="266"/>
      <c r="D39" s="267">
        <v>2</v>
      </c>
      <c r="E39" s="268" t="s">
        <v>7</v>
      </c>
      <c r="F39" s="269" t="s">
        <v>150</v>
      </c>
      <c r="G39" s="270"/>
      <c r="H39" s="345" t="s">
        <v>147</v>
      </c>
      <c r="I39" s="271"/>
      <c r="J39" s="272">
        <v>8</v>
      </c>
      <c r="K39" s="272"/>
      <c r="L39" s="103"/>
      <c r="M39" s="177"/>
      <c r="N39" s="208"/>
      <c r="O39" s="192">
        <f t="shared" ref="O39:O41" si="26">D39</f>
        <v>2</v>
      </c>
      <c r="P39" s="210" t="e">
        <f t="shared" ref="P39:P41" si="27">D39*F39</f>
        <v>#VALUE!</v>
      </c>
      <c r="R39" s="27" t="str">
        <f>IF(R35=Überblick!Q52,Überblick!Q55,IF(R35=Überblick!R52,Überblick!R55,IF(R35=Überblick!S52,Überblick!S55,IF(R35=Überblick!T52,Überblick!T55,IF(R35=Überblick!U52,Überblick!U55,IF(R35=Überblick!V52,Überblick!V55,IF(R35=Überblick!W52,Überblick!W55,#N/A)))))))</f>
        <v>Seal Rows</v>
      </c>
      <c r="S39" s="266"/>
      <c r="T39" s="267">
        <v>4</v>
      </c>
      <c r="U39" s="268" t="s">
        <v>7</v>
      </c>
      <c r="V39" s="269" t="s">
        <v>149</v>
      </c>
      <c r="W39" s="270"/>
      <c r="X39" s="345" t="s">
        <v>153</v>
      </c>
      <c r="Y39" s="271"/>
      <c r="Z39" s="272">
        <v>8</v>
      </c>
      <c r="AA39" s="272"/>
      <c r="AB39" s="103"/>
      <c r="AC39" s="177"/>
      <c r="AD39" s="208"/>
      <c r="AE39" s="192">
        <f t="shared" ref="AE39:AE41" si="28">T39</f>
        <v>4</v>
      </c>
      <c r="AF39" s="210" t="e">
        <f t="shared" si="22"/>
        <v>#VALUE!</v>
      </c>
      <c r="AH39" s="27" t="str">
        <f>IF(AH35=Überblick!AC52,Überblick!AC55,IF(AH35=Überblick!AD52,Überblick!AD55,IF(AH35=Überblick!AE52,Überblick!AE55,IF(AH35=Überblick!AF52,Überblick!AF55,IF(AH35=Überblick!AG52,Überblick!AG55,IF(AH35=Überblick!AH52,Überblick!AH55,IF(AH35=Überblick!AI52,Überblick!AI55,#N/A)))))))</f>
        <v>Schrägbankdrücken</v>
      </c>
      <c r="AI39" s="266"/>
      <c r="AJ39" s="267">
        <v>3</v>
      </c>
      <c r="AK39" s="268" t="s">
        <v>7</v>
      </c>
      <c r="AL39" s="269">
        <f>IF(OR(AH39="Schrägbankdrücken",AH39="Enges Bankdrücken"),8,6)</f>
        <v>8</v>
      </c>
      <c r="AM39" s="270"/>
      <c r="AN39" s="345"/>
      <c r="AO39" s="271" t="str">
        <f>IF(OR(AH39="2ct. Bankdrücken",AH39="Spoto Press"),"74-76","71-73")</f>
        <v>71-73</v>
      </c>
      <c r="AP39" s="272">
        <v>8</v>
      </c>
      <c r="AQ39" s="272"/>
      <c r="AR39" s="101">
        <f>(AJ39*AL39*AQ39)</f>
        <v>0</v>
      </c>
      <c r="AS39" s="177"/>
      <c r="AT39" s="199">
        <f>((LEFT(AO39,2)+RIGHT(AO39,2))/2)</f>
        <v>72</v>
      </c>
      <c r="AU39" s="195">
        <f t="shared" ref="AU39:AU40" si="29">AJ39</f>
        <v>3</v>
      </c>
      <c r="AV39" s="191">
        <f t="shared" si="24"/>
        <v>24</v>
      </c>
      <c r="AX39" s="27" t="str">
        <f>IF(AX35=Überblick!BA52,Überblick!BA55,IF(AX35=Überblick!BB52,Überblick!BB55,IF(AX35=Überblick!BC52,Überblick!BC55,IF(AX35=Überblick!BD52,Überblick!BD55,IF(AX35=Überblick!BE52,Überblick!BE55,IF(AX35=Überblick!BF52,Überblick!BF55,IF(AX35=Überblick!BG52,Überblick!BG55,#N/A)))))))</f>
        <v>Belt Squat</v>
      </c>
      <c r="AY39" s="266"/>
      <c r="AZ39" s="267">
        <v>2</v>
      </c>
      <c r="BA39" s="268" t="s">
        <v>7</v>
      </c>
      <c r="BB39" s="269" t="s">
        <v>145</v>
      </c>
      <c r="BC39" s="270"/>
      <c r="BD39" s="345" t="s">
        <v>147</v>
      </c>
      <c r="BE39" s="271"/>
      <c r="BF39" s="272">
        <v>8</v>
      </c>
      <c r="BG39" s="272"/>
      <c r="BH39" s="103"/>
      <c r="BI39" s="177"/>
      <c r="BJ39" s="184"/>
      <c r="BK39" s="192">
        <f t="shared" ref="BK39:BK41" si="30">AZ39</f>
        <v>2</v>
      </c>
      <c r="BL39" s="210" t="e">
        <f t="shared" si="23"/>
        <v>#VALUE!</v>
      </c>
      <c r="BN39" s="27" t="str">
        <f>IF(BN35=Überblick!BM52,Überblick!BM55,IF(BN35=Überblick!BN52,Überblick!BN55,IF(BN35=Überblick!BO52,Überblick!BO55,IF(BN35=Überblick!BP52,Überblick!BP55,IF(BN35=Überblick!BQ52,Überblick!BQ55,IF(BN35=Überblick!BR52,Überblick!BR55,IF(BN35=Überblick!BS52,Überblick!BS55,#N/A)))))))</f>
        <v>Seal Rows</v>
      </c>
      <c r="BO39" s="266"/>
      <c r="BP39" s="267">
        <v>3</v>
      </c>
      <c r="BQ39" s="268" t="s">
        <v>7</v>
      </c>
      <c r="BR39" s="269" t="s">
        <v>145</v>
      </c>
      <c r="BS39" s="270"/>
      <c r="BT39" s="345" t="s">
        <v>157</v>
      </c>
      <c r="BU39" s="271"/>
      <c r="BV39" s="272">
        <v>8</v>
      </c>
      <c r="BW39" s="272"/>
      <c r="BX39" s="103"/>
      <c r="BY39" s="177"/>
      <c r="BZ39" s="208"/>
      <c r="CA39" s="192">
        <f t="shared" ref="CA39:CA43" si="31">BP39</f>
        <v>3</v>
      </c>
      <c r="CB39" s="210" t="e">
        <f t="shared" si="25"/>
        <v>#VALUE!</v>
      </c>
    </row>
    <row r="40" spans="2:80" ht="15.6">
      <c r="B40" s="27" t="str">
        <f>IF(B35=Überblick!D52,Überblick!D56,IF(B35=Überblick!E52,Überblick!E56,IF(B35=Überblick!F52,Überblick!F56,IF(B35=Überblick!G52,Überblick!G56,IF(B35=Überblick!H52,Überblick!H56,IF(B35=Überblick!I52,Überblick!I56,IF(B35=Überblick!J52,Überblick!J56,#N/A)))))))</f>
        <v>Brustabgestütztes Seitheben</v>
      </c>
      <c r="C40" s="273"/>
      <c r="D40" s="278">
        <v>4</v>
      </c>
      <c r="E40" s="279" t="s">
        <v>7</v>
      </c>
      <c r="F40" s="280" t="s">
        <v>146</v>
      </c>
      <c r="G40" s="277"/>
      <c r="H40" s="345" t="s">
        <v>148</v>
      </c>
      <c r="I40" s="271"/>
      <c r="J40" s="272" t="s">
        <v>206</v>
      </c>
      <c r="K40" s="272"/>
      <c r="L40" s="104"/>
      <c r="M40" s="177"/>
      <c r="N40" s="200"/>
      <c r="O40" s="192">
        <f t="shared" si="26"/>
        <v>4</v>
      </c>
      <c r="P40" s="210" t="e">
        <f t="shared" si="27"/>
        <v>#VALUE!</v>
      </c>
      <c r="R40" s="27" t="str">
        <f>IF(R35=Überblick!Q52,Überblick!Q56,IF(R35=Überblick!R52,Überblick!R56,IF(R35=Überblick!S52,Überblick!S56,IF(R35=Überblick!T52,Überblick!T56,IF(R35=Überblick!U52,Überblick!U56,IF(R35=Überblick!V52,Überblick!V56,IF(R35=Überblick!W52,Überblick!W56,#N/A)))))))</f>
        <v>Klimmzüge mit ZG - OG</v>
      </c>
      <c r="S40" s="273"/>
      <c r="T40" s="278">
        <v>3</v>
      </c>
      <c r="U40" s="279" t="s">
        <v>7</v>
      </c>
      <c r="V40" s="280">
        <f>IF(OR(R40="Latzug eng",R40="Latzug weit"),"8 bis 10",3)</f>
        <v>3</v>
      </c>
      <c r="W40" s="277"/>
      <c r="X40" s="345" t="str">
        <f>IF(OR(R40="Latzug eng",R40="Latzug weit"),"3x10 voll / mehr Gewicht für 3x8","")</f>
        <v/>
      </c>
      <c r="Y40" s="271"/>
      <c r="Z40" s="272">
        <v>8</v>
      </c>
      <c r="AA40" s="272"/>
      <c r="AB40" s="104"/>
      <c r="AC40" s="177"/>
      <c r="AD40" s="200"/>
      <c r="AE40" s="192">
        <f t="shared" si="28"/>
        <v>3</v>
      </c>
      <c r="AF40" s="210">
        <f t="shared" si="22"/>
        <v>9</v>
      </c>
      <c r="AG40" s="102"/>
      <c r="AH40" s="27" t="str">
        <f>IF(AH35=Überblick!AC52,Überblick!AC56,IF(AH35=Überblick!AD52,Überblick!AD56,IF(AH35=Überblick!AE52,Überblick!AE56,IF(AH35=Überblick!AF52,Überblick!AF56,IF(AH35=Überblick!AG52,Überblick!AG56,IF(AH35=Überblick!AH52,Überblick!AH56,IF(AH35=Überblick!AI52,Überblick!AI56,#N/A)))))))</f>
        <v>Beinbeuger, sitzend</v>
      </c>
      <c r="AI40" s="273"/>
      <c r="AJ40" s="278">
        <v>2</v>
      </c>
      <c r="AK40" s="279" t="s">
        <v>7</v>
      </c>
      <c r="AL40" s="280" t="s">
        <v>150</v>
      </c>
      <c r="AM40" s="277"/>
      <c r="AN40" s="345" t="s">
        <v>215</v>
      </c>
      <c r="AO40" s="271"/>
      <c r="AP40" s="272" t="s">
        <v>206</v>
      </c>
      <c r="AQ40" s="272"/>
      <c r="AR40" s="104"/>
      <c r="AS40" s="177"/>
      <c r="AT40" s="200"/>
      <c r="AU40" s="192">
        <f t="shared" si="29"/>
        <v>2</v>
      </c>
      <c r="AV40" s="210" t="e">
        <f t="shared" si="24"/>
        <v>#VALUE!</v>
      </c>
      <c r="AW40" s="100"/>
      <c r="AX40" s="27" t="str">
        <f>IF(AX35=Überblick!BA52,Überblick!BA56,IF(AX35=Überblick!BB52,Überblick!BB56,IF(AX35=Überblick!BC52,Überblick!BC56,IF(AX35=Überblick!BD52,Überblick!BD56,IF(AX35=Überblick!BE52,Überblick!BE56,IF(AX35=Überblick!BF52,Überblick!BF56,IF(AX35=Überblick!BG52,Überblick!BG56,#N/A)))))))</f>
        <v>Brustabgestütztes Seitheben</v>
      </c>
      <c r="AY40" s="273"/>
      <c r="AZ40" s="278">
        <v>4</v>
      </c>
      <c r="BA40" s="279" t="s">
        <v>7</v>
      </c>
      <c r="BB40" s="280" t="s">
        <v>150</v>
      </c>
      <c r="BC40" s="277"/>
      <c r="BD40" s="345" t="s">
        <v>156</v>
      </c>
      <c r="BE40" s="271"/>
      <c r="BF40" s="272" t="s">
        <v>206</v>
      </c>
      <c r="BG40" s="272"/>
      <c r="BH40" s="104"/>
      <c r="BI40" s="177"/>
      <c r="BJ40" s="185"/>
      <c r="BK40" s="192">
        <f t="shared" si="30"/>
        <v>4</v>
      </c>
      <c r="BL40" s="210" t="e">
        <f t="shared" si="23"/>
        <v>#VALUE!</v>
      </c>
      <c r="BN40" s="27" t="str">
        <f>IF(BN35=Überblick!BM52,Überblick!BM56,IF(BN35=Überblick!BN52,Überblick!BN56,IF(BN35=Überblick!BO52,Überblick!BO56,IF(BN35=Überblick!BP52,Überblick!BP56,IF(BN35=Überblick!BQ52,Überblick!BQ56,IF(BN35=Überblick!BR52,Überblick!BR56,IF(BN35=Überblick!BS52,Überblick!BS56,#N/A)))))))</f>
        <v>Klimmzüge mit BW - UG</v>
      </c>
      <c r="BO40" s="273"/>
      <c r="BP40" s="367" t="str">
        <f>IF(OR(BN40="Latzug eng",BN40="Latzug weit"),"4","")</f>
        <v/>
      </c>
      <c r="BQ40" s="352" t="s">
        <v>7</v>
      </c>
      <c r="BR40" s="368" t="str">
        <f>IF(OR(BN40="Latzug eng",BN40="Latzug weit"),"6 bis 8","")</f>
        <v/>
      </c>
      <c r="BS40" s="298"/>
      <c r="BT40" s="345" t="str">
        <f>IF(OR(BN40="Latzug eng",BN40="Latzug weit"),"4x8 voll /mehr Gewicht für 4x6","45 Wdh. über das Training verteilt")</f>
        <v>45 Wdh. über das Training verteilt</v>
      </c>
      <c r="BU40" s="271"/>
      <c r="BV40" s="272">
        <v>8</v>
      </c>
      <c r="BW40" s="272"/>
      <c r="BX40" s="103"/>
      <c r="BY40" s="177"/>
      <c r="BZ40" s="200"/>
      <c r="CA40" s="192" t="str">
        <f t="shared" si="31"/>
        <v/>
      </c>
      <c r="CB40" s="210" t="e">
        <f t="shared" si="25"/>
        <v>#VALUE!</v>
      </c>
    </row>
    <row r="41" spans="2:80" ht="15.6">
      <c r="B41" s="27" t="str">
        <f>IF(B35=Überblick!D52,Überblick!D57,IF(B35=Überblick!E52,Überblick!E57,IF(B35=Überblick!F52,Überblick!F57,IF(B35=Überblick!G52,Überblick!G57,IF(B35=Überblick!H52,Überblick!H57,IF(B35=Überblick!I52,Überblick!I57,IF(B35=Überblick!J52,Überblick!J57,#N/A)))))))</f>
        <v>Facepulls</v>
      </c>
      <c r="C41" s="266"/>
      <c r="D41" s="267">
        <v>4</v>
      </c>
      <c r="E41" s="268" t="s">
        <v>7</v>
      </c>
      <c r="F41" s="269" t="s">
        <v>146</v>
      </c>
      <c r="G41" s="270"/>
      <c r="H41" s="345" t="s">
        <v>148</v>
      </c>
      <c r="I41" s="271"/>
      <c r="J41" s="272" t="s">
        <v>206</v>
      </c>
      <c r="K41" s="272"/>
      <c r="L41" s="104"/>
      <c r="M41" s="177"/>
      <c r="N41" s="200"/>
      <c r="O41" s="192">
        <f t="shared" si="26"/>
        <v>4</v>
      </c>
      <c r="P41" s="210" t="e">
        <f t="shared" si="27"/>
        <v>#VALUE!</v>
      </c>
      <c r="R41" s="27" t="str">
        <f>IF(R35=Überblick!Q52,Überblick!Q57,IF(R35=Überblick!R52,Überblick!R57,IF(R35=Überblick!S52,Überblick!S57,IF(R35=Überblick!T52,Überblick!T57,IF(R35=Überblick!U52,Überblick!U57,IF(R35=Überblick!V52,Überblick!V57,IF(R35=Überblick!W52,Überblick!W57,#N/A)))))))</f>
        <v>SZ Curls</v>
      </c>
      <c r="S41" s="266"/>
      <c r="T41" s="267">
        <v>4</v>
      </c>
      <c r="U41" s="268" t="s">
        <v>7</v>
      </c>
      <c r="V41" s="269" t="s">
        <v>150</v>
      </c>
      <c r="W41" s="270"/>
      <c r="X41" s="345" t="s">
        <v>156</v>
      </c>
      <c r="Y41" s="271"/>
      <c r="Z41" s="272" t="s">
        <v>206</v>
      </c>
      <c r="AA41" s="272"/>
      <c r="AB41" s="104"/>
      <c r="AC41" s="177"/>
      <c r="AD41" s="200"/>
      <c r="AE41" s="192">
        <f t="shared" si="28"/>
        <v>4</v>
      </c>
      <c r="AF41" s="210" t="e">
        <f t="shared" si="22"/>
        <v>#VALUE!</v>
      </c>
      <c r="AG41" s="102"/>
      <c r="AH41" s="27">
        <f>IF(AH35=Überblick!AC52,Überblick!AC57,IF(AH35=Überblick!AD52,Überblick!AD57,IF(AH35=Überblick!AE52,Überblick!AE57,IF(AH35=Überblick!AF52,Überblick!AF57,IF(AH35=Überblick!AG52,Überblick!AG57,IF(AH35=Überblick!AH52,Überblick!AH57,IF(AH35=Überblick!AI52,Überblick!AI57,#N/A)))))))</f>
        <v>0</v>
      </c>
      <c r="AI41" s="266"/>
      <c r="AJ41" s="267"/>
      <c r="AK41" s="268"/>
      <c r="AL41" s="269"/>
      <c r="AM41" s="270"/>
      <c r="AN41" s="345"/>
      <c r="AO41" s="271"/>
      <c r="AP41" s="272"/>
      <c r="AQ41" s="272"/>
      <c r="AR41" s="104"/>
      <c r="AS41" s="177"/>
      <c r="AT41" s="200"/>
      <c r="AU41" s="192"/>
      <c r="AV41" s="192"/>
      <c r="AW41" s="102"/>
      <c r="AX41" s="27" t="str">
        <f>IF(AX35=Überblick!BA52,Überblick!BA57,IF(AX35=Überblick!BB52,Überblick!BB57,IF(AX35=Überblick!BC52,Überblick!BC57,IF(AX35=Überblick!BD52,Überblick!BD57,IF(AX35=Überblick!BE52,Überblick!BE57,IF(AX35=Überblick!BF52,Überblick!BF57,IF(AX35=Überblick!BG52,Überblick!BG57,#N/A)))))))</f>
        <v>Facepulls</v>
      </c>
      <c r="AY41" s="266"/>
      <c r="AZ41" s="267">
        <v>4</v>
      </c>
      <c r="BA41" s="268" t="s">
        <v>7</v>
      </c>
      <c r="BB41" s="269" t="s">
        <v>150</v>
      </c>
      <c r="BC41" s="270"/>
      <c r="BD41" s="345" t="s">
        <v>156</v>
      </c>
      <c r="BE41" s="271"/>
      <c r="BF41" s="272" t="s">
        <v>206</v>
      </c>
      <c r="BG41" s="272"/>
      <c r="BH41" s="104"/>
      <c r="BI41" s="177"/>
      <c r="BJ41" s="185"/>
      <c r="BK41" s="192">
        <f t="shared" si="30"/>
        <v>4</v>
      </c>
      <c r="BL41" s="210" t="e">
        <f t="shared" si="23"/>
        <v>#VALUE!</v>
      </c>
      <c r="BN41" s="27" t="str">
        <f>IF(BN35=Überblick!BM52,Überblick!BM57,IF(BN35=Überblick!BN52,Überblick!BN57,IF(BN35=Überblick!BO52,Überblick!BO57,IF(BN35=Überblick!BP52,Überblick!BP57,IF(BN35=Überblick!BQ52,Überblick!BQ57,IF(BN35=Überblick!BR52,Überblick!BR57,IF(BN35=Überblick!BS52,Überblick!BS57,#N/A)))))))</f>
        <v>SZ Curls</v>
      </c>
      <c r="BO41" s="266"/>
      <c r="BP41" s="267">
        <v>4</v>
      </c>
      <c r="BQ41" s="268" t="s">
        <v>7</v>
      </c>
      <c r="BR41" s="269" t="s">
        <v>145</v>
      </c>
      <c r="BS41" s="270"/>
      <c r="BT41" s="345" t="s">
        <v>159</v>
      </c>
      <c r="BU41" s="271"/>
      <c r="BV41" s="272" t="s">
        <v>206</v>
      </c>
      <c r="BW41" s="272"/>
      <c r="BX41" s="103"/>
      <c r="BY41" s="177"/>
      <c r="BZ41" s="200"/>
      <c r="CA41" s="192">
        <f t="shared" si="31"/>
        <v>4</v>
      </c>
      <c r="CB41" s="210" t="e">
        <f t="shared" si="25"/>
        <v>#VALUE!</v>
      </c>
    </row>
    <row r="42" spans="2:80" ht="15.6">
      <c r="B42" s="27">
        <f>IF(B35=Überblick!D52,Überblick!D58,IF(B35=Überblick!E52,Überblick!E58,IF(B35=Überblick!F52,Überblick!F58,IF(B35=Überblick!G52,Überblick!G58,IF(B35=Überblick!H52,Überblick!H58,IF(B35=Überblick!I52,Überblick!I58,IF(B35=Überblick!J52,Überblick!J58,#N/A)))))))</f>
        <v>0</v>
      </c>
      <c r="C42" s="281"/>
      <c r="D42" s="282"/>
      <c r="E42" s="283"/>
      <c r="F42" s="284"/>
      <c r="G42" s="285"/>
      <c r="H42" s="345"/>
      <c r="I42" s="271"/>
      <c r="J42" s="272"/>
      <c r="K42" s="272"/>
      <c r="L42" s="104"/>
      <c r="M42" s="177"/>
      <c r="N42" s="200"/>
      <c r="O42" s="193"/>
      <c r="P42" s="193"/>
      <c r="R42" s="27" t="str">
        <f>IF(R35=Überblick!Q52,Überblick!Q58,IF(R35=Überblick!R52,Überblick!R58,IF(R35=Überblick!S52,Überblick!S58,IF(R35=Überblick!T52,Überblick!T58,IF(R35=Überblick!U52,Überblick!U58,IF(R35=Überblick!V52,Überblick!V58,IF(R35=Überblick!W52,Überblick!W58,#N/A)))))))</f>
        <v xml:space="preserve">Überkopfstrecken - Kabel </v>
      </c>
      <c r="S42" s="281"/>
      <c r="T42" s="282">
        <v>4</v>
      </c>
      <c r="U42" s="283" t="s">
        <v>7</v>
      </c>
      <c r="V42" s="284" t="s">
        <v>150</v>
      </c>
      <c r="W42" s="285"/>
      <c r="X42" s="345" t="s">
        <v>156</v>
      </c>
      <c r="Y42" s="271"/>
      <c r="Z42" s="272" t="s">
        <v>206</v>
      </c>
      <c r="AA42" s="272"/>
      <c r="AB42" s="104"/>
      <c r="AC42" s="177"/>
      <c r="AD42" s="200"/>
      <c r="AE42" s="192">
        <f>T42</f>
        <v>4</v>
      </c>
      <c r="AF42" s="210" t="e">
        <f t="shared" si="22"/>
        <v>#VALUE!</v>
      </c>
      <c r="AG42" s="102"/>
      <c r="AH42" s="27">
        <f>IF(AH35=Überblick!AC52,Überblick!AC58,IF(AH35=Überblick!AD52,Überblick!AD58,IF(AH35=Überblick!AE52,Überblick!AE58,IF(AH35=Überblick!AF52,Überblick!AF58,IF(AH35=Überblick!AG52,Überblick!AG58,IF(AH35=Überblick!AH52,Überblick!AH58,IF(AH35=Überblick!AI52,Überblick!AI58,#N/A)))))))</f>
        <v>0</v>
      </c>
      <c r="AI42" s="281"/>
      <c r="AJ42" s="282"/>
      <c r="AK42" s="283"/>
      <c r="AL42" s="284"/>
      <c r="AM42" s="285"/>
      <c r="AN42" s="345"/>
      <c r="AO42" s="271"/>
      <c r="AP42" s="272"/>
      <c r="AQ42" s="272"/>
      <c r="AR42" s="104"/>
      <c r="AS42" s="177"/>
      <c r="AT42" s="200"/>
      <c r="AU42" s="193"/>
      <c r="AV42" s="193"/>
      <c r="AW42" s="102"/>
      <c r="AX42" s="27">
        <f>IF(AX35=Überblick!BA52,Überblick!BA58,IF(AX35=Überblick!BB52,Überblick!BB58,IF(AX35=Überblick!BC52,Überblick!BC58,IF(AX35=Überblick!BD52,Überblick!BD58,IF(AX35=Überblick!BE52,Überblick!BE58,IF(AX35=Überblick!BF52,Überblick!BF58,IF(AX35=Überblick!BG52,Überblick!BG58,#N/A)))))))</f>
        <v>0</v>
      </c>
      <c r="AY42" s="281"/>
      <c r="AZ42" s="282"/>
      <c r="BA42" s="283"/>
      <c r="BB42" s="284"/>
      <c r="BC42" s="285"/>
      <c r="BD42" s="345"/>
      <c r="BE42" s="271"/>
      <c r="BF42" s="272"/>
      <c r="BG42" s="272"/>
      <c r="BH42" s="104"/>
      <c r="BI42" s="177"/>
      <c r="BJ42" s="185"/>
      <c r="BK42" s="193"/>
      <c r="BL42" s="193"/>
      <c r="BN42" s="27" t="str">
        <f>IF(BN35=Überblick!BM52,Überblick!BM58,IF(BN35=Überblick!BN52,Überblick!BN58,IF(BN35=Überblick!BO52,Überblick!BO58,IF(BN35=Überblick!BP52,Überblick!BP58,IF(BN35=Überblick!BQ52,Überblick!BQ58,IF(BN35=Überblick!BR52,Überblick!BR58,IF(BN35=Überblick!BS52,Überblick!BS58,#N/A)))))))</f>
        <v>Rolling Extensions</v>
      </c>
      <c r="BO42" s="281"/>
      <c r="BP42" s="282">
        <v>4</v>
      </c>
      <c r="BQ42" s="283" t="s">
        <v>7</v>
      </c>
      <c r="BR42" s="284" t="s">
        <v>145</v>
      </c>
      <c r="BS42" s="285"/>
      <c r="BT42" s="345" t="s">
        <v>159</v>
      </c>
      <c r="BU42" s="271"/>
      <c r="BV42" s="272" t="s">
        <v>206</v>
      </c>
      <c r="BW42" s="272"/>
      <c r="BX42" s="103"/>
      <c r="BY42" s="177"/>
      <c r="BZ42" s="200"/>
      <c r="CA42" s="192">
        <f t="shared" si="31"/>
        <v>4</v>
      </c>
      <c r="CB42" s="210" t="e">
        <f t="shared" si="25"/>
        <v>#VALUE!</v>
      </c>
    </row>
    <row r="43" spans="2:80" ht="15.6">
      <c r="B43" s="27">
        <f>IF(B35=Überblick!D52,Überblick!D59,IF(B35=Überblick!E52,Überblick!E59,IF(B35=Überblick!F52,Überblick!F59,IF(B35=Überblick!G52,Überblick!G59,IF(B35=Überblick!H52,Überblick!H59,IF(B35=Überblick!I52,Überblick!I59,IF(B35=Überblick!J52,Überblick!J59,#N/A)))))))</f>
        <v>0</v>
      </c>
      <c r="C43" s="266"/>
      <c r="D43" s="267"/>
      <c r="E43" s="268"/>
      <c r="F43" s="269"/>
      <c r="G43" s="270"/>
      <c r="H43" s="345"/>
      <c r="I43" s="271"/>
      <c r="J43" s="272"/>
      <c r="K43" s="272"/>
      <c r="L43" s="104"/>
      <c r="M43" s="177"/>
      <c r="N43" s="200"/>
      <c r="O43" s="193"/>
      <c r="P43" s="193"/>
      <c r="R43" s="27" t="str">
        <f>IF(R35=Überblick!Q52,Überblick!Q59,IF(R35=Überblick!R52,Überblick!R59,IF(R35=Überblick!S52,Überblick!S59,IF(R35=Überblick!T52,Überblick!T59,IF(R35=Überblick!U52,Überblick!U59,IF(R35=Überblick!V52,Überblick!V59,IF(R35=Überblick!W52,Überblick!W59,#N/A)))))))</f>
        <v>Wadenheben stehend - Maschine</v>
      </c>
      <c r="S43" s="266"/>
      <c r="T43" s="267">
        <v>4</v>
      </c>
      <c r="U43" s="268" t="s">
        <v>7</v>
      </c>
      <c r="V43" s="269" t="s">
        <v>146</v>
      </c>
      <c r="W43" s="270"/>
      <c r="X43" s="345" t="s">
        <v>210</v>
      </c>
      <c r="Y43" s="271"/>
      <c r="Z43" s="272" t="s">
        <v>206</v>
      </c>
      <c r="AA43" s="272"/>
      <c r="AB43" s="104"/>
      <c r="AC43" s="177"/>
      <c r="AD43" s="200"/>
      <c r="AE43" s="192">
        <f>T43</f>
        <v>4</v>
      </c>
      <c r="AF43" s="210" t="e">
        <f t="shared" si="22"/>
        <v>#VALUE!</v>
      </c>
      <c r="AG43" s="102"/>
      <c r="AH43" s="27">
        <f>IF(AH35=Überblick!AC52,Überblick!AC59,IF(AH35=Überblick!AD52,Überblick!AD59,IF(AH35=Überblick!AE52,Überblick!AE59,IF(AH35=Überblick!AF52,Überblick!AF59,IF(AH35=Überblick!AG52,Überblick!AG59,IF(AH35=Überblick!AH52,Überblick!AH59,IF(AH35=Überblick!AI52,Überblick!AI59,#N/A)))))))</f>
        <v>0</v>
      </c>
      <c r="AI43" s="266"/>
      <c r="AJ43" s="267"/>
      <c r="AK43" s="268"/>
      <c r="AL43" s="269"/>
      <c r="AM43" s="270"/>
      <c r="AN43" s="345"/>
      <c r="AO43" s="271"/>
      <c r="AP43" s="272"/>
      <c r="AQ43" s="272"/>
      <c r="AR43" s="104"/>
      <c r="AS43" s="177"/>
      <c r="AT43" s="200"/>
      <c r="AU43" s="193"/>
      <c r="AV43" s="193"/>
      <c r="AW43" s="102"/>
      <c r="AX43" s="27">
        <f>IF(AX35=Überblick!BA52,Überblick!BA59,IF(AX35=Überblick!BB52,Überblick!BB59,IF(AX35=Überblick!BC52,Überblick!BC59,IF(AX35=Überblick!BD52,Überblick!BD59,IF(AX35=Überblick!BE52,Überblick!BE59,IF(AX35=Überblick!BF52,Überblick!BF59,IF(AX35=Überblick!BG52,Überblick!BG59,#N/A)))))))</f>
        <v>0</v>
      </c>
      <c r="AY43" s="266"/>
      <c r="AZ43" s="267"/>
      <c r="BA43" s="268"/>
      <c r="BB43" s="269"/>
      <c r="BC43" s="270"/>
      <c r="BD43" s="345"/>
      <c r="BE43" s="271"/>
      <c r="BF43" s="272"/>
      <c r="BG43" s="272"/>
      <c r="BH43" s="104"/>
      <c r="BI43" s="177"/>
      <c r="BJ43" s="185"/>
      <c r="BK43" s="193"/>
      <c r="BL43" s="193"/>
      <c r="BN43" s="27" t="str">
        <f>IF(BN35=Überblick!BM52,Überblick!BM59,IF(BN35=Überblick!BN52,Überblick!BN59,IF(BN35=Überblick!BO52,Überblick!BO59,IF(BN35=Überblick!BP52,Überblick!BP59,IF(BN35=Überblick!BQ52,Überblick!BQ59,IF(BN35=Überblick!BR52,Überblick!BR59,IF(BN35=Überblick!BS52,Überblick!BS59,#N/A)))))))</f>
        <v>Wadenheben sitzend - Maschine</v>
      </c>
      <c r="BO43" s="266"/>
      <c r="BP43" s="267">
        <v>4</v>
      </c>
      <c r="BQ43" s="268" t="s">
        <v>7</v>
      </c>
      <c r="BR43" s="269" t="s">
        <v>150</v>
      </c>
      <c r="BS43" s="270"/>
      <c r="BT43" s="345" t="s">
        <v>156</v>
      </c>
      <c r="BU43" s="271"/>
      <c r="BV43" s="272" t="s">
        <v>206</v>
      </c>
      <c r="BW43" s="272"/>
      <c r="BX43" s="103"/>
      <c r="BY43" s="177"/>
      <c r="BZ43" s="200"/>
      <c r="CA43" s="192">
        <f t="shared" si="31"/>
        <v>4</v>
      </c>
      <c r="CB43" s="210" t="e">
        <f t="shared" si="25"/>
        <v>#VALUE!</v>
      </c>
    </row>
    <row r="44" spans="2:80" ht="15.6">
      <c r="B44" s="28">
        <f>IF(B35=Überblick!D52,Überblick!D60,IF(B35=Überblick!E52,Überblick!E60,IF(B35=Überblick!F52,Überblick!F60,IF(B35=Überblick!G52,Überblick!G60,IF(B35=Überblick!H52,Überblick!H60,IF(B35=Überblick!I52,Überblick!I60,IF(B35=Überblick!J52,Überblick!J60,#N/A)))))))</f>
        <v>0</v>
      </c>
      <c r="C44" s="286"/>
      <c r="D44" s="287"/>
      <c r="E44" s="288"/>
      <c r="F44" s="289"/>
      <c r="G44" s="290"/>
      <c r="H44" s="346"/>
      <c r="I44" s="291"/>
      <c r="J44" s="292"/>
      <c r="K44" s="292"/>
      <c r="L44" s="105"/>
      <c r="M44" s="177"/>
      <c r="N44" s="200"/>
      <c r="O44" s="193"/>
      <c r="P44" s="193"/>
      <c r="R44" s="28">
        <f>IF(R35=Überblick!Q52,Überblick!Q60,IF(R35=Überblick!R52,Überblick!R60,IF(R35=Überblick!S52,Überblick!S60,IF(R35=Überblick!T52,Überblick!T60,IF(R35=Überblick!U52,Überblick!U60,IF(R35=Überblick!V52,Überblick!V60,IF(R35=Überblick!W52,Überblick!W60,#N/A)))))))</f>
        <v>0</v>
      </c>
      <c r="S44" s="286"/>
      <c r="T44" s="287"/>
      <c r="U44" s="288"/>
      <c r="V44" s="289"/>
      <c r="W44" s="290"/>
      <c r="X44" s="346"/>
      <c r="Y44" s="291"/>
      <c r="Z44" s="292"/>
      <c r="AA44" s="292"/>
      <c r="AB44" s="105"/>
      <c r="AC44" s="177"/>
      <c r="AD44" s="200"/>
      <c r="AE44" s="193"/>
      <c r="AF44" s="193"/>
      <c r="AG44" s="102"/>
      <c r="AH44" s="28">
        <f>IF(AH35=Überblick!AC52,Überblick!AC60,IF(AH35=Überblick!AD52,Überblick!AD60,IF(AH35=Überblick!AE52,Überblick!AE60,IF(AH35=Überblick!AF52,Überblick!AF60,IF(AH35=Überblick!AG52,Überblick!AG60,IF(AH35=Überblick!AH52,Überblick!AH60,IF(AH35=Überblick!AI52,Überblick!AI60,#N/A)))))))</f>
        <v>0</v>
      </c>
      <c r="AI44" s="286"/>
      <c r="AJ44" s="287"/>
      <c r="AK44" s="288"/>
      <c r="AL44" s="289"/>
      <c r="AM44" s="290"/>
      <c r="AN44" s="346"/>
      <c r="AO44" s="291"/>
      <c r="AP44" s="292"/>
      <c r="AQ44" s="292"/>
      <c r="AR44" s="105"/>
      <c r="AS44" s="177"/>
      <c r="AT44" s="200"/>
      <c r="AU44" s="193"/>
      <c r="AV44" s="193"/>
      <c r="AW44" s="102"/>
      <c r="AX44" s="28">
        <f>IF(AX35=Überblick!BA52,Überblick!BA60,IF(AX35=Überblick!BB52,Überblick!BB60,IF(AX35=Überblick!BC52,Überblick!BC60,IF(AX35=Überblick!BD52,Überblick!BD60,IF(AX35=Überblick!BE52,Überblick!BE60,IF(AX35=Überblick!BF52,Überblick!BF60,IF(AX35=Überblick!BG52,Überblick!BG60,#N/A)))))))</f>
        <v>0</v>
      </c>
      <c r="AY44" s="286"/>
      <c r="AZ44" s="287"/>
      <c r="BA44" s="288"/>
      <c r="BB44" s="289"/>
      <c r="BC44" s="290"/>
      <c r="BD44" s="346"/>
      <c r="BE44" s="291"/>
      <c r="BF44" s="292"/>
      <c r="BG44" s="292"/>
      <c r="BH44" s="105"/>
      <c r="BI44" s="177"/>
      <c r="BJ44" s="185"/>
      <c r="BK44" s="193"/>
      <c r="BL44" s="193"/>
      <c r="BN44" s="28">
        <f>IF(BN35=Überblick!BM52,Überblick!BM60,IF(BN35=Überblick!BN52,Überblick!BN60,IF(BN35=Überblick!BO52,Überblick!BO60,IF(BN35=Überblick!BP52,Überblick!BP60,IF(BN35=Überblick!BQ52,Überblick!BQ60,IF(BN35=Überblick!BR52,Überblick!BR60,IF(BN35=Überblick!BS52,Überblick!BS60,#N/A)))))))</f>
        <v>0</v>
      </c>
      <c r="BO44" s="286"/>
      <c r="BP44" s="287"/>
      <c r="BQ44" s="288"/>
      <c r="BR44" s="289"/>
      <c r="BS44" s="290"/>
      <c r="BT44" s="346"/>
      <c r="BU44" s="291"/>
      <c r="BV44" s="292"/>
      <c r="BW44" s="292"/>
      <c r="BX44" s="130"/>
      <c r="BY44" s="177"/>
      <c r="BZ44" s="200"/>
      <c r="CA44" s="193"/>
      <c r="CB44" s="193"/>
    </row>
    <row r="45" spans="2:80" ht="15.6">
      <c r="B45" s="29" t="s">
        <v>26</v>
      </c>
      <c r="C45" s="444"/>
      <c r="D45" s="445"/>
      <c r="E45" s="445"/>
      <c r="F45" s="445"/>
      <c r="G45" s="445"/>
      <c r="H45" s="445"/>
      <c r="I45" s="445"/>
      <c r="J45" s="445"/>
      <c r="K45" s="445"/>
      <c r="L45" s="446"/>
      <c r="M45" s="178"/>
      <c r="N45" s="201"/>
      <c r="O45" s="194"/>
      <c r="P45" s="194"/>
      <c r="R45" s="29" t="s">
        <v>26</v>
      </c>
      <c r="S45" s="444"/>
      <c r="T45" s="445"/>
      <c r="U45" s="445"/>
      <c r="V45" s="445"/>
      <c r="W45" s="445"/>
      <c r="X45" s="445"/>
      <c r="Y45" s="445"/>
      <c r="Z45" s="445"/>
      <c r="AA45" s="445"/>
      <c r="AB45" s="446"/>
      <c r="AC45" s="178"/>
      <c r="AD45" s="201"/>
      <c r="AE45" s="194"/>
      <c r="AF45" s="194"/>
      <c r="AG45" s="102"/>
      <c r="AH45" s="29" t="s">
        <v>26</v>
      </c>
      <c r="AI45" s="444"/>
      <c r="AJ45" s="445"/>
      <c r="AK45" s="445"/>
      <c r="AL45" s="445"/>
      <c r="AM45" s="445"/>
      <c r="AN45" s="445"/>
      <c r="AO45" s="445"/>
      <c r="AP45" s="445"/>
      <c r="AQ45" s="445"/>
      <c r="AR45" s="446"/>
      <c r="AS45" s="178"/>
      <c r="AT45" s="201"/>
      <c r="AU45" s="194"/>
      <c r="AV45" s="194"/>
      <c r="AW45" s="102"/>
      <c r="AX45" s="29" t="s">
        <v>26</v>
      </c>
      <c r="AY45" s="444"/>
      <c r="AZ45" s="445"/>
      <c r="BA45" s="445"/>
      <c r="BB45" s="445"/>
      <c r="BC45" s="445"/>
      <c r="BD45" s="445"/>
      <c r="BE45" s="445"/>
      <c r="BF45" s="445"/>
      <c r="BG45" s="445"/>
      <c r="BH45" s="446"/>
      <c r="BI45" s="178"/>
      <c r="BJ45" s="187"/>
      <c r="BK45" s="194"/>
      <c r="BL45" s="194"/>
      <c r="BN45" s="29" t="s">
        <v>26</v>
      </c>
      <c r="BO45" s="444"/>
      <c r="BP45" s="445"/>
      <c r="BQ45" s="445"/>
      <c r="BR45" s="445"/>
      <c r="BS45" s="445"/>
      <c r="BT45" s="445"/>
      <c r="BU45" s="445"/>
      <c r="BV45" s="445"/>
      <c r="BW45" s="445"/>
      <c r="BX45" s="446"/>
      <c r="BY45" s="178"/>
      <c r="BZ45" s="201"/>
      <c r="CA45" s="194"/>
      <c r="CB45" s="194"/>
    </row>
    <row r="46" spans="2:80">
      <c r="N46" s="85"/>
      <c r="O46" s="2"/>
      <c r="P46" s="2"/>
      <c r="AB46" s="2"/>
      <c r="AC46" s="15"/>
      <c r="AD46" s="85"/>
      <c r="AE46" s="2"/>
      <c r="AF46" s="2"/>
      <c r="AG46" s="102"/>
      <c r="AT46" s="85"/>
      <c r="AU46" s="2"/>
      <c r="AV46" s="2"/>
      <c r="AW46" s="102"/>
      <c r="BJ46" s="2"/>
      <c r="BK46" s="2"/>
      <c r="BL46" s="2"/>
      <c r="BZ46" s="85"/>
      <c r="CA46" s="2"/>
      <c r="CB46" s="2"/>
    </row>
    <row r="47" spans="2:80" ht="18">
      <c r="B47" s="96"/>
      <c r="C47" s="87"/>
      <c r="D47" s="88"/>
      <c r="E47" s="89" t="s">
        <v>6</v>
      </c>
      <c r="F47" s="90"/>
      <c r="G47" s="91"/>
      <c r="H47" s="92"/>
      <c r="I47" s="205"/>
      <c r="J47" s="93"/>
      <c r="K47" s="94"/>
      <c r="L47" s="95"/>
      <c r="M47" s="174"/>
      <c r="N47" s="197"/>
      <c r="O47" s="173"/>
      <c r="P47" s="173"/>
      <c r="R47" s="96"/>
      <c r="S47" s="87"/>
      <c r="T47" s="88"/>
      <c r="U47" s="89" t="s">
        <v>6</v>
      </c>
      <c r="V47" s="120"/>
      <c r="W47" s="91"/>
      <c r="X47" s="92"/>
      <c r="Y47" s="205"/>
      <c r="Z47" s="93"/>
      <c r="AA47" s="94"/>
      <c r="AB47" s="95"/>
      <c r="AC47" s="174"/>
      <c r="AD47" s="197"/>
      <c r="AE47" s="173"/>
      <c r="AF47" s="173"/>
      <c r="AG47" s="102"/>
      <c r="AH47" s="96"/>
      <c r="AI47" s="87"/>
      <c r="AJ47" s="88"/>
      <c r="AK47" s="89" t="s">
        <v>6</v>
      </c>
      <c r="AL47" s="90"/>
      <c r="AM47" s="91"/>
      <c r="AN47" s="92"/>
      <c r="AO47" s="205"/>
      <c r="AP47" s="93"/>
      <c r="AQ47" s="94"/>
      <c r="AR47" s="95"/>
      <c r="AS47" s="174"/>
      <c r="AT47" s="197"/>
      <c r="AU47" s="173"/>
      <c r="AV47" s="173"/>
      <c r="AW47" s="102"/>
      <c r="AX47" s="96"/>
      <c r="AY47" s="87"/>
      <c r="AZ47" s="88"/>
      <c r="BA47" s="89" t="s">
        <v>6</v>
      </c>
      <c r="BB47" s="90"/>
      <c r="BC47" s="91"/>
      <c r="BD47" s="92"/>
      <c r="BE47" s="205"/>
      <c r="BF47" s="93"/>
      <c r="BG47" s="94"/>
      <c r="BH47" s="95"/>
      <c r="BI47" s="174"/>
      <c r="BJ47" s="173"/>
      <c r="BK47" s="173"/>
      <c r="BL47" s="173"/>
      <c r="BN47" s="96"/>
      <c r="BO47" s="87"/>
      <c r="BP47" s="88"/>
      <c r="BQ47" s="89" t="s">
        <v>6</v>
      </c>
      <c r="BR47" s="90"/>
      <c r="BS47" s="91"/>
      <c r="BT47" s="92"/>
      <c r="BU47" s="205"/>
      <c r="BV47" s="93"/>
      <c r="BW47" s="94"/>
      <c r="BX47" s="95"/>
      <c r="BY47" s="174"/>
      <c r="BZ47" s="197"/>
      <c r="CA47" s="173"/>
      <c r="CB47" s="173"/>
    </row>
    <row r="48" spans="2:80">
      <c r="B48" s="97" t="s">
        <v>144</v>
      </c>
      <c r="C48" s="258"/>
      <c r="D48" s="98"/>
      <c r="E48" s="99"/>
      <c r="F48" s="90"/>
      <c r="G48" s="91"/>
      <c r="H48" s="92"/>
      <c r="I48" s="205"/>
      <c r="J48" s="93"/>
      <c r="K48" s="94"/>
      <c r="L48" s="95"/>
      <c r="M48" s="174"/>
      <c r="N48" s="197"/>
      <c r="O48" s="173"/>
      <c r="P48" s="173"/>
      <c r="R48" s="97" t="s">
        <v>144</v>
      </c>
      <c r="S48" s="258"/>
      <c r="T48" s="98"/>
      <c r="U48" s="99"/>
      <c r="V48" s="90"/>
      <c r="W48" s="91"/>
      <c r="X48" s="92"/>
      <c r="Y48" s="205"/>
      <c r="Z48" s="93"/>
      <c r="AA48" s="94"/>
      <c r="AB48" s="95"/>
      <c r="AC48" s="174"/>
      <c r="AD48" s="197"/>
      <c r="AE48" s="173"/>
      <c r="AF48" s="173"/>
      <c r="AH48" s="97" t="s">
        <v>144</v>
      </c>
      <c r="AI48" s="258"/>
      <c r="AJ48" s="98"/>
      <c r="AK48" s="99"/>
      <c r="AL48" s="90"/>
      <c r="AM48" s="91"/>
      <c r="AN48" s="92"/>
      <c r="AO48" s="205"/>
      <c r="AP48" s="93"/>
      <c r="AQ48" s="94"/>
      <c r="AR48" s="95"/>
      <c r="AS48" s="174"/>
      <c r="AT48" s="197"/>
      <c r="AU48" s="173"/>
      <c r="AV48" s="173"/>
      <c r="AW48" s="102"/>
      <c r="AX48" s="97" t="s">
        <v>144</v>
      </c>
      <c r="AY48" s="258"/>
      <c r="AZ48" s="98"/>
      <c r="BA48" s="99"/>
      <c r="BB48" s="90"/>
      <c r="BC48" s="91"/>
      <c r="BD48" s="92"/>
      <c r="BE48" s="205"/>
      <c r="BF48" s="93"/>
      <c r="BG48" s="94"/>
      <c r="BH48" s="95"/>
      <c r="BI48" s="174"/>
      <c r="BJ48" s="173"/>
      <c r="BK48" s="173"/>
      <c r="BL48" s="173"/>
      <c r="BN48" s="97" t="s">
        <v>144</v>
      </c>
      <c r="BO48" s="258"/>
      <c r="BP48" s="98"/>
      <c r="BQ48" s="99"/>
      <c r="BR48" s="90"/>
      <c r="BS48" s="91"/>
      <c r="BT48" s="92"/>
      <c r="BU48" s="205"/>
      <c r="BV48" s="93"/>
      <c r="BW48" s="94"/>
      <c r="BX48" s="95"/>
      <c r="BY48" s="174"/>
      <c r="BZ48" s="197"/>
      <c r="CA48" s="173"/>
      <c r="CB48" s="173"/>
    </row>
    <row r="49" spans="2:80" s="132" customFormat="1" ht="18">
      <c r="B49" s="133" t="s">
        <v>14</v>
      </c>
      <c r="C49" s="134"/>
      <c r="D49" s="135" t="s">
        <v>11</v>
      </c>
      <c r="E49" s="136"/>
      <c r="F49" s="135" t="s">
        <v>12</v>
      </c>
      <c r="G49" s="137"/>
      <c r="H49" s="138" t="s">
        <v>10</v>
      </c>
      <c r="I49" s="341" t="s">
        <v>1</v>
      </c>
      <c r="J49" s="139" t="s">
        <v>2</v>
      </c>
      <c r="K49" s="140" t="s">
        <v>20</v>
      </c>
      <c r="L49" s="141" t="s">
        <v>8</v>
      </c>
      <c r="M49" s="175"/>
      <c r="N49" s="202" t="s">
        <v>167</v>
      </c>
      <c r="O49" s="183" t="s">
        <v>11</v>
      </c>
      <c r="P49" s="183" t="s">
        <v>12</v>
      </c>
      <c r="R49" s="133" t="s">
        <v>15</v>
      </c>
      <c r="S49" s="134"/>
      <c r="T49" s="135" t="s">
        <v>11</v>
      </c>
      <c r="U49" s="136"/>
      <c r="V49" s="135" t="s">
        <v>12</v>
      </c>
      <c r="W49" s="137"/>
      <c r="X49" s="138" t="s">
        <v>10</v>
      </c>
      <c r="Y49" s="341" t="s">
        <v>1</v>
      </c>
      <c r="Z49" s="339" t="s">
        <v>2</v>
      </c>
      <c r="AA49" s="140" t="s">
        <v>20</v>
      </c>
      <c r="AB49" s="141" t="s">
        <v>8</v>
      </c>
      <c r="AC49" s="175"/>
      <c r="AD49" s="202" t="s">
        <v>167</v>
      </c>
      <c r="AE49" s="183" t="s">
        <v>11</v>
      </c>
      <c r="AF49" s="183" t="s">
        <v>12</v>
      </c>
      <c r="AG49" s="143"/>
      <c r="AH49" s="133" t="s">
        <v>16</v>
      </c>
      <c r="AI49" s="134"/>
      <c r="AJ49" s="135" t="s">
        <v>11</v>
      </c>
      <c r="AK49" s="136"/>
      <c r="AL49" s="135" t="s">
        <v>12</v>
      </c>
      <c r="AM49" s="137"/>
      <c r="AN49" s="342" t="s">
        <v>10</v>
      </c>
      <c r="AO49" s="341" t="s">
        <v>1</v>
      </c>
      <c r="AP49" s="139" t="s">
        <v>2</v>
      </c>
      <c r="AQ49" s="140" t="s">
        <v>20</v>
      </c>
      <c r="AR49" s="141" t="s">
        <v>8</v>
      </c>
      <c r="AS49" s="175"/>
      <c r="AT49" s="202" t="s">
        <v>167</v>
      </c>
      <c r="AU49" s="183" t="s">
        <v>11</v>
      </c>
      <c r="AV49" s="183" t="s">
        <v>12</v>
      </c>
      <c r="AW49" s="142"/>
      <c r="AX49" s="133" t="s">
        <v>21</v>
      </c>
      <c r="AY49" s="134"/>
      <c r="AZ49" s="135" t="s">
        <v>11</v>
      </c>
      <c r="BA49" s="136"/>
      <c r="BB49" s="135" t="s">
        <v>12</v>
      </c>
      <c r="BC49" s="137"/>
      <c r="BD49" s="342" t="s">
        <v>10</v>
      </c>
      <c r="BE49" s="206" t="s">
        <v>1</v>
      </c>
      <c r="BF49" s="339" t="s">
        <v>2</v>
      </c>
      <c r="BG49" s="140" t="s">
        <v>20</v>
      </c>
      <c r="BH49" s="141" t="s">
        <v>8</v>
      </c>
      <c r="BI49" s="175"/>
      <c r="BJ49" s="183" t="s">
        <v>167</v>
      </c>
      <c r="BK49" s="183" t="s">
        <v>11</v>
      </c>
      <c r="BL49" s="183" t="s">
        <v>12</v>
      </c>
      <c r="BN49" s="133" t="s">
        <v>22</v>
      </c>
      <c r="BO49" s="134"/>
      <c r="BP49" s="135" t="s">
        <v>11</v>
      </c>
      <c r="BQ49" s="136"/>
      <c r="BR49" s="135" t="s">
        <v>12</v>
      </c>
      <c r="BS49" s="137"/>
      <c r="BT49" s="138" t="s">
        <v>10</v>
      </c>
      <c r="BU49" s="340" t="s">
        <v>1</v>
      </c>
      <c r="BV49" s="339" t="s">
        <v>2</v>
      </c>
      <c r="BW49" s="140" t="s">
        <v>20</v>
      </c>
      <c r="BX49" s="141" t="s">
        <v>8</v>
      </c>
      <c r="BY49" s="175"/>
      <c r="BZ49" s="202" t="s">
        <v>167</v>
      </c>
      <c r="CA49" s="183" t="s">
        <v>11</v>
      </c>
      <c r="CB49" s="183" t="s">
        <v>12</v>
      </c>
    </row>
    <row r="50" spans="2:80" ht="15.6">
      <c r="B50" s="447" t="str">
        <f>IF(B49=Überblick!D52,Überblick!D53,IF(B49=Überblick!E52,Überblick!E53,IF(B49=Überblick!F52,Überblick!F53,IF(B49=Überblick!G52,Überblick!G53,IF(B49=Überblick!H52,Überblick!H53,IF(B49=Überblick!I52,Überblick!I53,IF(B49=Überblick!J52,Überblick!J53,#N/A)))))))</f>
        <v>Lowbar Kniebeuge</v>
      </c>
      <c r="C50" s="259"/>
      <c r="D50" s="260" t="s">
        <v>220</v>
      </c>
      <c r="E50" s="261" t="s">
        <v>7</v>
      </c>
      <c r="F50" s="262">
        <v>7</v>
      </c>
      <c r="G50" s="263"/>
      <c r="H50" s="344" t="str">
        <f>(Überblick!E10*0.73)&amp;" - "&amp;(Überblick!E10*0.75)</f>
        <v>0 - 0</v>
      </c>
      <c r="I50" s="264" t="s">
        <v>182</v>
      </c>
      <c r="J50" s="265">
        <v>9</v>
      </c>
      <c r="K50" s="265"/>
      <c r="L50" s="442" t="e">
        <f>(D50*F50*K50)+(D51*F51*K51)</f>
        <v>#VALUE!</v>
      </c>
      <c r="M50" s="176"/>
      <c r="N50" s="199">
        <f>((LEFT(I50,2)+RIGHT(I50,2))/2)</f>
        <v>74</v>
      </c>
      <c r="O50" s="191" t="str">
        <f>D50</f>
        <v>3 bis 4</v>
      </c>
      <c r="P50" s="191" t="e">
        <f>D50*F50</f>
        <v>#VALUE!</v>
      </c>
      <c r="R50" s="27" t="str">
        <f>IF(R49=Überblick!Q52,Überblick!Q53,IF(R49=Überblick!R52,Überblick!R53,IF(R49=Überblick!S52,Überblick!S53,IF(R49=Überblick!T52,Überblick!T53,IF(R49=Überblick!U52,Überblick!U53,IF(R49=Überblick!V52,Überblick!V53,IF(R49=Überblick!W52,Überblick!W53,#N/A)))))))</f>
        <v>Bankdrücken</v>
      </c>
      <c r="S50" s="259"/>
      <c r="T50" s="293" t="s">
        <v>221</v>
      </c>
      <c r="U50" s="261" t="s">
        <v>7</v>
      </c>
      <c r="V50" s="262">
        <v>7</v>
      </c>
      <c r="W50" s="263"/>
      <c r="X50" s="344" t="str">
        <f>(Überblick!E12*0.73)&amp;" - "&amp;(Überblick!E12*0.75)</f>
        <v>0 - 0</v>
      </c>
      <c r="Y50" s="264" t="s">
        <v>182</v>
      </c>
      <c r="Z50" s="265">
        <v>9</v>
      </c>
      <c r="AA50" s="265"/>
      <c r="AB50" s="101" t="e">
        <f>(T50*V50*AA50)</f>
        <v>#VALUE!</v>
      </c>
      <c r="AC50" s="177"/>
      <c r="AD50" s="199">
        <f>((LEFT(Y50,2)+RIGHT(Y50,2))/2)</f>
        <v>74</v>
      </c>
      <c r="AE50" s="191" t="str">
        <f>T50</f>
        <v>4 bis 5</v>
      </c>
      <c r="AF50" s="191" t="e">
        <f>T50*V50</f>
        <v>#VALUE!</v>
      </c>
      <c r="AH50" s="447" t="str">
        <f>IF(AH49=Überblick!AC52,Überblick!AC53,IF(AH49=Überblick!AD52,Überblick!AD53,IF(AH49=Überblick!AE52,Überblick!AE53,IF(AH49=Überblick!AF52,Überblick!AF53,IF(AH49=Überblick!AG52,Überblick!AG53,IF(AH49=Überblick!AH52,Überblick!AH53,IF(AH49=Überblick!AI52,Überblick!AI53,#N/A)))))))</f>
        <v>Konventionelles Kreuzheben</v>
      </c>
      <c r="AI50" s="259"/>
      <c r="AJ50" s="293">
        <v>4</v>
      </c>
      <c r="AK50" s="261" t="s">
        <v>7</v>
      </c>
      <c r="AL50" s="262">
        <v>6</v>
      </c>
      <c r="AM50" s="263"/>
      <c r="AN50" s="344" t="str">
        <f>(Überblick!E14*0.77)&amp;" - "&amp;(Überblick!E14*0.79)</f>
        <v>0 - 0</v>
      </c>
      <c r="AO50" s="264" t="s">
        <v>176</v>
      </c>
      <c r="AP50" s="265">
        <v>9</v>
      </c>
      <c r="AQ50" s="265"/>
      <c r="AR50" s="442">
        <f>(AJ50*AL50*AQ50)</f>
        <v>0</v>
      </c>
      <c r="AS50" s="176"/>
      <c r="AT50" s="199">
        <f>((LEFT(AO50,2)+RIGHT(AO50,2))/2)</f>
        <v>78</v>
      </c>
      <c r="AU50" s="191">
        <f>AJ50</f>
        <v>4</v>
      </c>
      <c r="AV50" s="191">
        <f>AJ50*AL50</f>
        <v>24</v>
      </c>
      <c r="AX50" s="447" t="str">
        <f>IF(AX49=Überblick!BA52,Überblick!BA53,IF(AX49=Überblick!BB52,Überblick!BB53,IF(AX49=Überblick!BC52,Überblick!BC53,IF(AX49=Überblick!BD52,Überblick!BD53,IF(AX49=Überblick!BE52,Überblick!BE53,IF(AX49=Überblick!BF52,Überblick!BF53,IF(AX49=Überblick!BG52,Überblick!BG53,#N/A)))))))</f>
        <v>Lowbar Kniebeuge</v>
      </c>
      <c r="AY50" s="259"/>
      <c r="AZ50" s="293">
        <v>1</v>
      </c>
      <c r="BA50" s="261" t="s">
        <v>7</v>
      </c>
      <c r="BB50" s="262">
        <v>6</v>
      </c>
      <c r="BC50" s="263" t="s">
        <v>42</v>
      </c>
      <c r="BD50" s="344" t="str">
        <f>(Überblick!E10*0.8)&amp;" - "&amp;(Überblick!E10*0.82)</f>
        <v>0 - 0</v>
      </c>
      <c r="BE50" s="264" t="s">
        <v>180</v>
      </c>
      <c r="BF50" s="265">
        <v>9</v>
      </c>
      <c r="BG50" s="265"/>
      <c r="BH50" s="442">
        <f>(AZ50*BB50*BG50)+(AZ51*BB51*BG51)</f>
        <v>0</v>
      </c>
      <c r="BI50" s="176"/>
      <c r="BJ50" s="199">
        <f>((LEFT(BE50,2)+RIGHT(BE50,2))/2)</f>
        <v>81</v>
      </c>
      <c r="BK50" s="191">
        <f>AZ50</f>
        <v>1</v>
      </c>
      <c r="BL50" s="191">
        <f>AZ50*BB50</f>
        <v>6</v>
      </c>
      <c r="BN50" s="447" t="str">
        <f>IF(BN49=Überblick!BM52,Überblick!BM53,IF(BN49=Überblick!BN52,Überblick!BN53,IF(BN49=Überblick!BO52,Überblick!BO53,IF(BN49=Überblick!BP52,Überblick!BP53,IF(BN49=Überblick!BQ52,Überblick!BQ53,IF(BN49=Überblick!BR52,Überblick!BR53,IF(BN49=Überblick!BS52,Überblick!BS53,#N/A)))))))</f>
        <v>Bankdrücken</v>
      </c>
      <c r="BO50" s="259"/>
      <c r="BP50" s="293">
        <v>4</v>
      </c>
      <c r="BQ50" s="261" t="s">
        <v>7</v>
      </c>
      <c r="BR50" s="262">
        <v>6</v>
      </c>
      <c r="BS50" s="263"/>
      <c r="BT50" s="344" t="str">
        <f>(Überblick!E12*0.77)&amp;" - "&amp;(Überblick!E12*0.79)</f>
        <v>0 - 0</v>
      </c>
      <c r="BU50" s="264" t="s">
        <v>176</v>
      </c>
      <c r="BV50" s="265">
        <v>9</v>
      </c>
      <c r="BW50" s="265"/>
      <c r="BX50" s="442">
        <f>(BP50*BR50*BW50)</f>
        <v>0</v>
      </c>
      <c r="BY50" s="176"/>
      <c r="BZ50" s="199">
        <f>((LEFT(BU50,2)+RIGHT(BU50,2))/2)</f>
        <v>78</v>
      </c>
      <c r="CA50" s="191">
        <f>BP50</f>
        <v>4</v>
      </c>
      <c r="CB50" s="191">
        <f>BP50*BR50</f>
        <v>24</v>
      </c>
    </row>
    <row r="51" spans="2:80" ht="15.6">
      <c r="B51" s="448"/>
      <c r="C51" s="266"/>
      <c r="D51" s="267"/>
      <c r="E51" s="268"/>
      <c r="F51" s="269"/>
      <c r="G51" s="270"/>
      <c r="H51" s="345"/>
      <c r="I51" s="271"/>
      <c r="J51" s="272"/>
      <c r="K51" s="272"/>
      <c r="L51" s="443"/>
      <c r="M51" s="176"/>
      <c r="N51" s="199"/>
      <c r="O51" s="191"/>
      <c r="P51" s="191"/>
      <c r="R51" s="448" t="str">
        <f>IF(R49=Überblick!Q52,Überblick!Q54,IF(R49=Überblick!R52,Überblick!R54,IF(R49=Überblick!S52,Überblick!S54,IF(R49=Überblick!T52,Überblick!T54,IF(R49=Überblick!U52,Überblick!U54,IF(R49=Überblick!V52,Überblick!V54,IF(R49=Überblick!W52,Überblick!W54,#N/A)))))))</f>
        <v>Military Press</v>
      </c>
      <c r="S51" s="294"/>
      <c r="T51" s="274">
        <v>1</v>
      </c>
      <c r="U51" s="275" t="s">
        <v>7</v>
      </c>
      <c r="V51" s="276">
        <v>8</v>
      </c>
      <c r="W51" s="295" t="s">
        <v>40</v>
      </c>
      <c r="X51" s="345" t="str">
        <f>(Überblick!E16*0.75)&amp;" - "&amp;(Überblick!E16*0.77)</f>
        <v>0 - 0</v>
      </c>
      <c r="Y51" s="271" t="s">
        <v>155</v>
      </c>
      <c r="Z51" s="272">
        <v>9</v>
      </c>
      <c r="AA51" s="272"/>
      <c r="AB51" s="443">
        <f>(T52*V52*AA52)+(T51*V51*AA51)</f>
        <v>0</v>
      </c>
      <c r="AC51" s="176"/>
      <c r="AD51" s="199">
        <f>((LEFT(Y51,2)+RIGHT(Y51,2))/2)</f>
        <v>76</v>
      </c>
      <c r="AE51" s="191">
        <f>T51</f>
        <v>1</v>
      </c>
      <c r="AF51" s="191">
        <f t="shared" ref="AF51:AF57" si="32">T51*V51</f>
        <v>8</v>
      </c>
      <c r="AH51" s="448"/>
      <c r="AI51" s="266"/>
      <c r="AJ51" s="267"/>
      <c r="AK51" s="268"/>
      <c r="AL51" s="269"/>
      <c r="AM51" s="270"/>
      <c r="AN51" s="345"/>
      <c r="AO51" s="271"/>
      <c r="AP51" s="272"/>
      <c r="AQ51" s="272"/>
      <c r="AR51" s="443"/>
      <c r="AS51" s="176"/>
      <c r="AT51" s="199"/>
      <c r="AU51" s="191"/>
      <c r="AV51" s="191"/>
      <c r="AX51" s="448"/>
      <c r="AY51" s="266"/>
      <c r="AZ51" s="267">
        <v>3</v>
      </c>
      <c r="BA51" s="268" t="s">
        <v>7</v>
      </c>
      <c r="BB51" s="269">
        <v>6</v>
      </c>
      <c r="BC51" s="270" t="s">
        <v>185</v>
      </c>
      <c r="BD51" s="345">
        <f>0.9*BG50</f>
        <v>0</v>
      </c>
      <c r="BE51" s="271">
        <f>0.9*BJ50</f>
        <v>72.900000000000006</v>
      </c>
      <c r="BF51" s="272"/>
      <c r="BG51" s="272"/>
      <c r="BH51" s="443"/>
      <c r="BI51" s="176"/>
      <c r="BJ51" s="199">
        <f>BE51</f>
        <v>72.900000000000006</v>
      </c>
      <c r="BK51" s="191">
        <f>AZ51</f>
        <v>3</v>
      </c>
      <c r="BL51" s="191">
        <f t="shared" ref="BL51:BL55" si="33">AZ51*BB51</f>
        <v>18</v>
      </c>
      <c r="BN51" s="448"/>
      <c r="BO51" s="266"/>
      <c r="BP51" s="267"/>
      <c r="BQ51" s="268"/>
      <c r="BR51" s="269"/>
      <c r="BS51" s="270"/>
      <c r="BT51" s="345"/>
      <c r="BU51" s="271"/>
      <c r="BV51" s="272"/>
      <c r="BW51" s="272"/>
      <c r="BX51" s="443"/>
      <c r="BY51" s="176"/>
      <c r="BZ51" s="199"/>
      <c r="CA51" s="191"/>
      <c r="CB51" s="191"/>
    </row>
    <row r="52" spans="2:80" ht="15.6">
      <c r="B52" s="27" t="str">
        <f>IF(B49=Überblick!D52,Überblick!D54,IF(B49=Überblick!E52,Überblick!E54,IF(B49=Überblick!F52,Überblick!F54,IF(B49=Überblick!G52,Überblick!G54,IF(B49=Überblick!H52,Überblick!H54,IF(B49=Überblick!I52,Überblick!I54,IF(B49=Überblick!J52,Überblick!J54,#N/A)))))))</f>
        <v>Romanian DL</v>
      </c>
      <c r="C52" s="273"/>
      <c r="D52" s="274" t="s">
        <v>213</v>
      </c>
      <c r="E52" s="275" t="s">
        <v>7</v>
      </c>
      <c r="F52" s="276">
        <f>IF(OR(B52="Stiff Leg DL",B52="Romanian DL"),6,4)</f>
        <v>6</v>
      </c>
      <c r="G52" s="277"/>
      <c r="H52" s="345" t="s">
        <v>152</v>
      </c>
      <c r="I52" s="271" t="str">
        <f>IF(OR(B52="Stiff Leg DL",B52="Romanian DL"),"","79-81")</f>
        <v/>
      </c>
      <c r="J52" s="272">
        <v>8</v>
      </c>
      <c r="K52" s="272"/>
      <c r="L52" s="101" t="e">
        <f>(D52*F52*K52)</f>
        <v>#VALUE!</v>
      </c>
      <c r="M52" s="177"/>
      <c r="N52" s="199" t="e">
        <f>((LEFT(I52,2)+RIGHT(I52,2))/2)</f>
        <v>#VALUE!</v>
      </c>
      <c r="O52" s="191" t="str">
        <f>D52</f>
        <v>2 bis 3</v>
      </c>
      <c r="P52" s="191" t="e">
        <f t="shared" ref="P52:P55" si="34">D52*F52</f>
        <v>#VALUE!</v>
      </c>
      <c r="R52" s="448"/>
      <c r="S52" s="273"/>
      <c r="T52" s="274">
        <v>2</v>
      </c>
      <c r="U52" s="275" t="s">
        <v>7</v>
      </c>
      <c r="V52" s="276">
        <v>8</v>
      </c>
      <c r="W52" s="277" t="s">
        <v>183</v>
      </c>
      <c r="X52" s="345">
        <f>0.9*AA51</f>
        <v>0</v>
      </c>
      <c r="Y52" s="271">
        <f>0.9*AD51</f>
        <v>68.400000000000006</v>
      </c>
      <c r="Z52" s="272"/>
      <c r="AA52" s="272"/>
      <c r="AB52" s="443"/>
      <c r="AC52" s="176"/>
      <c r="AD52" s="191">
        <f>Y52</f>
        <v>68.400000000000006</v>
      </c>
      <c r="AE52" s="191">
        <f>T52</f>
        <v>2</v>
      </c>
      <c r="AF52" s="191">
        <f t="shared" si="32"/>
        <v>16</v>
      </c>
      <c r="AH52" s="27" t="str">
        <f>IF(AH49=Überblick!AC52,Überblick!AC54,IF(AH49=Überblick!AD52,Überblick!AD54,IF(AH49=Überblick!AE52,Überblick!AE54,IF(AH49=Überblick!AF52,Überblick!AF54,IF(AH49=Überblick!AG52,Überblick!AG54,IF(AH49=Überblick!AH52,Überblick!AH54,IF(AH49=Überblick!AI52,Überblick!AI54,#N/A)))))))</f>
        <v>Frontkniebeuge</v>
      </c>
      <c r="AI52" s="273"/>
      <c r="AJ52" s="274">
        <v>3</v>
      </c>
      <c r="AK52" s="275" t="s">
        <v>7</v>
      </c>
      <c r="AL52" s="276">
        <v>6</v>
      </c>
      <c r="AM52" s="277"/>
      <c r="AN52" s="345"/>
      <c r="AO52" s="271" t="s">
        <v>178</v>
      </c>
      <c r="AP52" s="272">
        <v>8</v>
      </c>
      <c r="AQ52" s="272"/>
      <c r="AR52" s="101">
        <f>(AJ52*AL52*AQ52)</f>
        <v>0</v>
      </c>
      <c r="AS52" s="177"/>
      <c r="AT52" s="199">
        <f>((LEFT(AO52,2)+RIGHT(AO52,2))/2)</f>
        <v>75</v>
      </c>
      <c r="AU52" s="191">
        <f>AJ52</f>
        <v>3</v>
      </c>
      <c r="AV52" s="191">
        <f t="shared" ref="AV52:AV54" si="35">AJ52*AL52</f>
        <v>18</v>
      </c>
      <c r="AX52" s="27" t="str">
        <f>IF(AX49=Überblick!BA52,Überblick!BA54,IF(AX49=Überblick!BB52,Überblick!BB54,IF(AX49=Überblick!BC52,Überblick!BC54,IF(AX49=Überblick!BD52,Überblick!BD54,IF(AX49=Überblick!BE52,Überblick!BE54,IF(AX49=Überblick!BF52,Überblick!BF54,IF(AX49=Überblick!BG52,Überblick!BG54,#N/A)))))))</f>
        <v>Hip Thrusts</v>
      </c>
      <c r="AY52" s="273"/>
      <c r="AZ52" s="274">
        <v>2</v>
      </c>
      <c r="BA52" s="275" t="s">
        <v>7</v>
      </c>
      <c r="BB52" s="276" t="s">
        <v>145</v>
      </c>
      <c r="BC52" s="277"/>
      <c r="BD52" s="345" t="s">
        <v>147</v>
      </c>
      <c r="BE52" s="271"/>
      <c r="BF52" s="272">
        <v>9</v>
      </c>
      <c r="BG52" s="272"/>
      <c r="BH52" s="103"/>
      <c r="BI52" s="177"/>
      <c r="BJ52" s="209"/>
      <c r="BK52" s="210">
        <f>AZ52</f>
        <v>2</v>
      </c>
      <c r="BL52" s="210" t="e">
        <f t="shared" si="33"/>
        <v>#VALUE!</v>
      </c>
      <c r="BN52" s="27" t="str">
        <f>IF(BN49=Überblick!BM52,Überblick!BM54,IF(BN49=Überblick!BN52,Überblick!BN54,IF(BN49=Überblick!BO52,Überblick!BO54,IF(BN49=Überblick!BP52,Überblick!BP54,IF(BN49=Überblick!BQ52,Überblick!BQ54,IF(BN49=Überblick!BR52,Überblick!BR54,IF(BN49=Überblick!BS52,Überblick!BS54,#N/A)))))))</f>
        <v>Military Press</v>
      </c>
      <c r="BO52" s="273"/>
      <c r="BP52" s="274">
        <v>3</v>
      </c>
      <c r="BQ52" s="275" t="s">
        <v>7</v>
      </c>
      <c r="BR52" s="276">
        <v>7</v>
      </c>
      <c r="BS52" s="277"/>
      <c r="BT52" s="345" t="str">
        <f>(Überblick!E16*0.73)&amp;" - "&amp;(Überblick!E16*0.75)</f>
        <v>0 - 0</v>
      </c>
      <c r="BU52" s="296" t="s">
        <v>182</v>
      </c>
      <c r="BV52" s="272">
        <v>9</v>
      </c>
      <c r="BW52" s="272"/>
      <c r="BX52" s="101">
        <f>(BP52*BR52*BW52)</f>
        <v>0</v>
      </c>
      <c r="BY52" s="177"/>
      <c r="BZ52" s="199">
        <f>((LEFT(BU52,2)+RIGHT(BU52,2))/2)</f>
        <v>74</v>
      </c>
      <c r="CA52" s="191">
        <f>BP52</f>
        <v>3</v>
      </c>
      <c r="CB52" s="191">
        <f t="shared" ref="CB52:CB56" si="36">BP52*BR52</f>
        <v>21</v>
      </c>
    </row>
    <row r="53" spans="2:80" ht="15.6">
      <c r="B53" s="27" t="str">
        <f>IF(B49=Überblick!D52,Überblick!D55,IF(B49=Überblick!E52,Überblick!E55,IF(B49=Überblick!F52,Überblick!F55,IF(B49=Überblick!G52,Überblick!G55,IF(B49=Überblick!H52,Überblick!H55,IF(B49=Überblick!I52,Überblick!I55,IF(B49=Überblick!J52,Überblick!J55,#N/A)))))))</f>
        <v>Belt Squat</v>
      </c>
      <c r="C53" s="266"/>
      <c r="D53" s="267">
        <v>2</v>
      </c>
      <c r="E53" s="268" t="s">
        <v>7</v>
      </c>
      <c r="F53" s="269" t="s">
        <v>150</v>
      </c>
      <c r="G53" s="270"/>
      <c r="H53" s="345" t="s">
        <v>147</v>
      </c>
      <c r="I53" s="271"/>
      <c r="J53" s="272">
        <v>9</v>
      </c>
      <c r="K53" s="272"/>
      <c r="L53" s="103"/>
      <c r="M53" s="177"/>
      <c r="N53" s="208"/>
      <c r="O53" s="192">
        <f t="shared" ref="O53:O54" si="37">D53</f>
        <v>2</v>
      </c>
      <c r="P53" s="210" t="e">
        <f t="shared" si="34"/>
        <v>#VALUE!</v>
      </c>
      <c r="R53" s="27" t="str">
        <f>IF(R49=Überblick!Q52,Überblick!Q55,IF(R49=Überblick!R52,Überblick!R55,IF(R49=Überblick!S52,Überblick!S55,IF(R49=Überblick!T52,Überblick!T55,IF(R49=Überblick!U52,Überblick!U55,IF(R49=Überblick!V52,Überblick!V55,IF(R49=Überblick!W52,Überblick!W55,#N/A)))))))</f>
        <v>Seal Rows</v>
      </c>
      <c r="S53" s="266"/>
      <c r="T53" s="267">
        <v>4</v>
      </c>
      <c r="U53" s="268" t="s">
        <v>7</v>
      </c>
      <c r="V53" s="269" t="s">
        <v>149</v>
      </c>
      <c r="W53" s="270"/>
      <c r="X53" s="345" t="s">
        <v>153</v>
      </c>
      <c r="Y53" s="271"/>
      <c r="Z53" s="272">
        <v>9</v>
      </c>
      <c r="AA53" s="272"/>
      <c r="AB53" s="129"/>
      <c r="AC53" s="176"/>
      <c r="AD53" s="208"/>
      <c r="AE53" s="192">
        <f t="shared" ref="AE53:AE54" si="38">T53</f>
        <v>4</v>
      </c>
      <c r="AF53" s="210" t="e">
        <f t="shared" si="32"/>
        <v>#VALUE!</v>
      </c>
      <c r="AH53" s="27" t="str">
        <f>IF(AH49=Überblick!AC52,Überblick!AC55,IF(AH49=Überblick!AD52,Überblick!AD55,IF(AH49=Überblick!AE52,Überblick!AE55,IF(AH49=Überblick!AF52,Überblick!AF55,IF(AH49=Überblick!AG52,Überblick!AG55,IF(AH49=Überblick!AH52,Überblick!AH55,IF(AH49=Überblick!AI52,Überblick!AI55,#N/A)))))))</f>
        <v>Schrägbankdrücken</v>
      </c>
      <c r="AI53" s="266"/>
      <c r="AJ53" s="267">
        <v>3</v>
      </c>
      <c r="AK53" s="268" t="s">
        <v>7</v>
      </c>
      <c r="AL53" s="269">
        <f>IF(OR(AH53="Schrägbankdrücken",AH53="Enges Bankdrücken"),6,4)</f>
        <v>6</v>
      </c>
      <c r="AM53" s="270"/>
      <c r="AN53" s="345"/>
      <c r="AO53" s="271" t="str">
        <f>IF(OR(AH53="2ct. Bankdrücken",AH53="Spoto Press"),"79-81","74-76")</f>
        <v>74-76</v>
      </c>
      <c r="AP53" s="272">
        <v>8</v>
      </c>
      <c r="AQ53" s="272"/>
      <c r="AR53" s="101">
        <f>(AJ53*AL53*AQ53)</f>
        <v>0</v>
      </c>
      <c r="AS53" s="177"/>
      <c r="AT53" s="199">
        <f>((LEFT(AO53,2)+RIGHT(AO53,2))/2)</f>
        <v>75</v>
      </c>
      <c r="AU53" s="195">
        <f t="shared" ref="AU53:AU54" si="39">AJ53</f>
        <v>3</v>
      </c>
      <c r="AV53" s="191">
        <f t="shared" si="35"/>
        <v>18</v>
      </c>
      <c r="AX53" s="27" t="str">
        <f>IF(AX49=Überblick!BA52,Überblick!BA55,IF(AX49=Überblick!BB52,Überblick!BB55,IF(AX49=Überblick!BC52,Überblick!BC55,IF(AX49=Überblick!BD52,Überblick!BD55,IF(AX49=Überblick!BE52,Überblick!BE55,IF(AX49=Überblick!BF52,Überblick!BF55,IF(AX49=Überblick!BG52,Überblick!BG55,#N/A)))))))</f>
        <v>Belt Squat</v>
      </c>
      <c r="AY53" s="266"/>
      <c r="AZ53" s="267">
        <v>2</v>
      </c>
      <c r="BA53" s="268" t="s">
        <v>7</v>
      </c>
      <c r="BB53" s="269" t="s">
        <v>145</v>
      </c>
      <c r="BC53" s="270"/>
      <c r="BD53" s="345" t="s">
        <v>147</v>
      </c>
      <c r="BE53" s="271"/>
      <c r="BF53" s="272">
        <v>9</v>
      </c>
      <c r="BG53" s="272"/>
      <c r="BH53" s="103"/>
      <c r="BI53" s="177"/>
      <c r="BJ53" s="184"/>
      <c r="BK53" s="192">
        <f t="shared" ref="BK53:BK54" si="40">AZ53</f>
        <v>2</v>
      </c>
      <c r="BL53" s="210" t="e">
        <f t="shared" si="33"/>
        <v>#VALUE!</v>
      </c>
      <c r="BN53" s="27" t="str">
        <f>IF(BN49=Überblick!BM52,Überblick!BM55,IF(BN49=Überblick!BN52,Überblick!BN55,IF(BN49=Überblick!BO52,Überblick!BO55,IF(BN49=Überblick!BP52,Überblick!BP55,IF(BN49=Überblick!BQ52,Überblick!BQ55,IF(BN49=Überblick!BR52,Überblick!BR55,IF(BN49=Überblick!BS52,Überblick!BS55,#N/A)))))))</f>
        <v>Seal Rows</v>
      </c>
      <c r="BO53" s="266"/>
      <c r="BP53" s="267">
        <v>3</v>
      </c>
      <c r="BQ53" s="268" t="s">
        <v>7</v>
      </c>
      <c r="BR53" s="269" t="s">
        <v>145</v>
      </c>
      <c r="BS53" s="270"/>
      <c r="BT53" s="345" t="s">
        <v>157</v>
      </c>
      <c r="BU53" s="271"/>
      <c r="BV53" s="272">
        <v>9</v>
      </c>
      <c r="BW53" s="272"/>
      <c r="BX53" s="103"/>
      <c r="BY53" s="177"/>
      <c r="BZ53" s="208"/>
      <c r="CA53" s="192">
        <f t="shared" ref="CA53:CA54" si="41">BP53</f>
        <v>3</v>
      </c>
      <c r="CB53" s="210" t="e">
        <f t="shared" si="36"/>
        <v>#VALUE!</v>
      </c>
    </row>
    <row r="54" spans="2:80" ht="15.6">
      <c r="B54" s="27" t="str">
        <f>IF(B49=Überblick!D52,Überblick!D56,IF(B49=Überblick!E52,Überblick!E56,IF(B49=Überblick!F52,Überblick!F56,IF(B49=Überblick!G52,Überblick!G56,IF(B49=Überblick!H52,Überblick!H56,IF(B49=Überblick!I52,Überblick!I56,IF(B49=Überblick!J52,Überblick!J56,#N/A)))))))</f>
        <v>Brustabgestütztes Seitheben</v>
      </c>
      <c r="C54" s="273"/>
      <c r="D54" s="278">
        <v>4</v>
      </c>
      <c r="E54" s="279" t="s">
        <v>7</v>
      </c>
      <c r="F54" s="280" t="s">
        <v>146</v>
      </c>
      <c r="G54" s="277"/>
      <c r="H54" s="345" t="s">
        <v>148</v>
      </c>
      <c r="I54" s="271"/>
      <c r="J54" s="272" t="s">
        <v>207</v>
      </c>
      <c r="K54" s="272"/>
      <c r="L54" s="104"/>
      <c r="M54" s="177"/>
      <c r="N54" s="200"/>
      <c r="O54" s="192">
        <f t="shared" si="37"/>
        <v>4</v>
      </c>
      <c r="P54" s="210" t="e">
        <f t="shared" si="34"/>
        <v>#VALUE!</v>
      </c>
      <c r="R54" s="27" t="str">
        <f>IF(R49=Überblick!Q52,Überblick!Q56,IF(R49=Überblick!R52,Überblick!R56,IF(R49=Überblick!S52,Überblick!S56,IF(R49=Überblick!T52,Überblick!T56,IF(R49=Überblick!U52,Überblick!U56,IF(R49=Überblick!V52,Überblick!V56,IF(R49=Überblick!W52,Überblick!W56,#N/A)))))))</f>
        <v>Klimmzüge mit ZG - OG</v>
      </c>
      <c r="S54" s="273"/>
      <c r="T54" s="278">
        <v>3</v>
      </c>
      <c r="U54" s="279" t="s">
        <v>7</v>
      </c>
      <c r="V54" s="280">
        <f>IF(OR(R54="Latzug eng",R54="Latzug weit"),"8 bis 10",5)</f>
        <v>5</v>
      </c>
      <c r="W54" s="277"/>
      <c r="X54" s="345" t="str">
        <f>IF(OR(R40="Latzug eng",R40="Latzug weit"),"3x10 voll / mehr Gewicht für 3x8","mehr als W1")</f>
        <v>mehr als W1</v>
      </c>
      <c r="Y54" s="271"/>
      <c r="Z54" s="272">
        <v>9</v>
      </c>
      <c r="AA54" s="272"/>
      <c r="AB54" s="104"/>
      <c r="AC54" s="177"/>
      <c r="AD54" s="200"/>
      <c r="AE54" s="192">
        <f t="shared" si="38"/>
        <v>3</v>
      </c>
      <c r="AF54" s="210">
        <f t="shared" si="32"/>
        <v>15</v>
      </c>
      <c r="AG54" s="102"/>
      <c r="AH54" s="27" t="str">
        <f>IF(AH49=Überblick!AC52,Überblick!AC56,IF(AH49=Überblick!AD52,Überblick!AD56,IF(AH49=Überblick!AE52,Überblick!AE56,IF(AH49=Überblick!AF52,Überblick!AF56,IF(AH49=Überblick!AG52,Überblick!AG56,IF(AH49=Überblick!AH52,Überblick!AH56,IF(AH49=Überblick!AI52,Überblick!AI56,#N/A)))))))</f>
        <v>Beinbeuger, sitzend</v>
      </c>
      <c r="AI54" s="273"/>
      <c r="AJ54" s="278">
        <v>2</v>
      </c>
      <c r="AK54" s="279" t="s">
        <v>7</v>
      </c>
      <c r="AL54" s="280" t="s">
        <v>150</v>
      </c>
      <c r="AM54" s="277"/>
      <c r="AN54" s="345" t="s">
        <v>215</v>
      </c>
      <c r="AO54" s="271"/>
      <c r="AP54" s="272" t="s">
        <v>207</v>
      </c>
      <c r="AQ54" s="272"/>
      <c r="AR54" s="104"/>
      <c r="AS54" s="177"/>
      <c r="AT54" s="200"/>
      <c r="AU54" s="192">
        <f t="shared" si="39"/>
        <v>2</v>
      </c>
      <c r="AV54" s="210" t="e">
        <f t="shared" si="35"/>
        <v>#VALUE!</v>
      </c>
      <c r="AX54" s="27" t="str">
        <f>IF(AX49=Überblick!BA52,Überblick!BA56,IF(AX49=Überblick!BB52,Überblick!BB56,IF(AX49=Überblick!BC52,Überblick!BC56,IF(AX49=Überblick!BD52,Überblick!BD56,IF(AX49=Überblick!BE52,Überblick!BE56,IF(AX49=Überblick!BF52,Überblick!BF56,IF(AX49=Überblick!BG52,Überblick!BG56,#N/A)))))))</f>
        <v>Brustabgestütztes Seitheben</v>
      </c>
      <c r="AY54" s="273"/>
      <c r="AZ54" s="278">
        <v>4</v>
      </c>
      <c r="BA54" s="279" t="s">
        <v>7</v>
      </c>
      <c r="BB54" s="280" t="s">
        <v>150</v>
      </c>
      <c r="BC54" s="277"/>
      <c r="BD54" s="345" t="s">
        <v>156</v>
      </c>
      <c r="BE54" s="271"/>
      <c r="BF54" s="272" t="s">
        <v>207</v>
      </c>
      <c r="BG54" s="272"/>
      <c r="BH54" s="104"/>
      <c r="BI54" s="177"/>
      <c r="BJ54" s="185"/>
      <c r="BK54" s="192">
        <f t="shared" si="40"/>
        <v>4</v>
      </c>
      <c r="BL54" s="210" t="e">
        <f t="shared" si="33"/>
        <v>#VALUE!</v>
      </c>
      <c r="BN54" s="27" t="str">
        <f>IF(BN49=Überblick!BM52,Überblick!BM56,IF(BN49=Überblick!BN52,Überblick!BN56,IF(BN49=Überblick!BO52,Überblick!BO56,IF(BN49=Überblick!BP52,Überblick!BP56,IF(BN49=Überblick!BQ52,Überblick!BQ56,IF(BN49=Überblick!BR52,Überblick!BR56,IF(BN49=Überblick!BS52,Überblick!BS56,#N/A)))))))</f>
        <v>Klimmzüge mit BW - UG</v>
      </c>
      <c r="BO54" s="273"/>
      <c r="BP54" s="367" t="str">
        <f>IF(OR(BN54="Latzug eng",BN54="Latzug weit"),"4","")</f>
        <v/>
      </c>
      <c r="BQ54" s="352" t="s">
        <v>7</v>
      </c>
      <c r="BR54" s="368" t="str">
        <f>IF(OR(BN54="Latzug eng",BN54="Latzug weit"),"6 bis 8","")</f>
        <v/>
      </c>
      <c r="BS54" s="298"/>
      <c r="BT54" s="345" t="str">
        <f>IF(OR(BN54="Latzug eng",BN54="Latzug weit"),"4x8 voll /mehr Gewicht für 4x6","50 Wdh. über das Training verteilt")</f>
        <v>50 Wdh. über das Training verteilt</v>
      </c>
      <c r="BU54" s="271"/>
      <c r="BV54" s="272">
        <v>8</v>
      </c>
      <c r="BW54" s="272"/>
      <c r="BX54" s="103"/>
      <c r="BY54" s="177"/>
      <c r="BZ54" s="200"/>
      <c r="CA54" s="192" t="str">
        <f t="shared" si="41"/>
        <v/>
      </c>
      <c r="CB54" s="210" t="e">
        <f t="shared" si="36"/>
        <v>#VALUE!</v>
      </c>
    </row>
    <row r="55" spans="2:80" ht="15.6">
      <c r="B55" s="27" t="str">
        <f>IF(B49=Überblick!D52,Überblick!D57,IF(B49=Überblick!E52,Überblick!E57,IF(B49=Überblick!F52,Überblick!F57,IF(B49=Überblick!G52,Überblick!G57,IF(B49=Überblick!H52,Überblick!H57,IF(B49=Überblick!I52,Überblick!I57,IF(B49=Überblick!J52,Überblick!J57,#N/A)))))))</f>
        <v>Facepulls</v>
      </c>
      <c r="C55" s="266"/>
      <c r="D55" s="267">
        <v>4</v>
      </c>
      <c r="E55" s="268" t="s">
        <v>7</v>
      </c>
      <c r="F55" s="269" t="s">
        <v>146</v>
      </c>
      <c r="G55" s="270"/>
      <c r="H55" s="345" t="s">
        <v>148</v>
      </c>
      <c r="I55" s="271"/>
      <c r="J55" s="272" t="s">
        <v>207</v>
      </c>
      <c r="K55" s="272"/>
      <c r="L55" s="104"/>
      <c r="M55" s="177"/>
      <c r="N55" s="200"/>
      <c r="O55" s="192">
        <f>D55</f>
        <v>4</v>
      </c>
      <c r="P55" s="210" t="e">
        <f t="shared" si="34"/>
        <v>#VALUE!</v>
      </c>
      <c r="R55" s="27" t="str">
        <f>IF(R49=Überblick!Q52,Überblick!Q57,IF(R49=Überblick!R52,Überblick!R57,IF(R49=Überblick!S52,Überblick!S57,IF(R49=Überblick!T52,Überblick!T57,IF(R49=Überblick!U52,Überblick!U57,IF(R49=Überblick!V52,Überblick!V57,IF(R49=Überblick!W52,Überblick!W57,#N/A)))))))</f>
        <v>SZ Curls</v>
      </c>
      <c r="S55" s="266"/>
      <c r="T55" s="267">
        <v>4</v>
      </c>
      <c r="U55" s="268" t="s">
        <v>7</v>
      </c>
      <c r="V55" s="269" t="s">
        <v>150</v>
      </c>
      <c r="W55" s="270"/>
      <c r="X55" s="345" t="s">
        <v>156</v>
      </c>
      <c r="Y55" s="271"/>
      <c r="Z55" s="272" t="s">
        <v>207</v>
      </c>
      <c r="AA55" s="272"/>
      <c r="AB55" s="104"/>
      <c r="AC55" s="177"/>
      <c r="AD55" s="200"/>
      <c r="AE55" s="192">
        <f>T55</f>
        <v>4</v>
      </c>
      <c r="AF55" s="210" t="e">
        <f t="shared" si="32"/>
        <v>#VALUE!</v>
      </c>
      <c r="AG55" s="102"/>
      <c r="AH55" s="27">
        <f>IF(AH49=Überblick!AC52,Überblick!AC57,IF(AH49=Überblick!AD52,Überblick!AD57,IF(AH49=Überblick!AE52,Überblick!AE57,IF(AH49=Überblick!AF52,Überblick!AF57,IF(AH49=Überblick!AG52,Überblick!AG57,IF(AH49=Überblick!AH52,Überblick!AH57,IF(AH49=Überblick!AI52,Überblick!AI57,#N/A)))))))</f>
        <v>0</v>
      </c>
      <c r="AI55" s="266"/>
      <c r="AJ55" s="267"/>
      <c r="AK55" s="268"/>
      <c r="AL55" s="269"/>
      <c r="AM55" s="270"/>
      <c r="AN55" s="345"/>
      <c r="AO55" s="271"/>
      <c r="AP55" s="272"/>
      <c r="AQ55" s="272"/>
      <c r="AR55" s="104"/>
      <c r="AS55" s="177"/>
      <c r="AT55" s="200"/>
      <c r="AU55" s="192"/>
      <c r="AV55" s="192"/>
      <c r="AX55" s="27" t="str">
        <f>IF(AX49=Überblick!BA52,Überblick!BA57,IF(AX49=Überblick!BB52,Überblick!BB57,IF(AX49=Überblick!BC52,Überblick!BC57,IF(AX49=Überblick!BD52,Überblick!BD57,IF(AX49=Überblick!BE52,Überblick!BE57,IF(AX49=Überblick!BF52,Überblick!BF57,IF(AX49=Überblick!BG52,Überblick!BG57,#N/A)))))))</f>
        <v>Facepulls</v>
      </c>
      <c r="AY55" s="266"/>
      <c r="AZ55" s="267">
        <v>4</v>
      </c>
      <c r="BA55" s="268" t="s">
        <v>7</v>
      </c>
      <c r="BB55" s="269" t="s">
        <v>150</v>
      </c>
      <c r="BC55" s="270"/>
      <c r="BD55" s="345" t="s">
        <v>156</v>
      </c>
      <c r="BE55" s="271"/>
      <c r="BF55" s="272" t="s">
        <v>207</v>
      </c>
      <c r="BG55" s="272"/>
      <c r="BH55" s="104"/>
      <c r="BI55" s="177"/>
      <c r="BJ55" s="185"/>
      <c r="BK55" s="192">
        <f>AZ55</f>
        <v>4</v>
      </c>
      <c r="BL55" s="210" t="e">
        <f t="shared" si="33"/>
        <v>#VALUE!</v>
      </c>
      <c r="BN55" s="27" t="str">
        <f>IF(BN49=Überblick!BM52,Überblick!BM57,IF(BN49=Überblick!BN52,Überblick!BN57,IF(BN49=Überblick!BO52,Überblick!BO57,IF(BN49=Überblick!BP52,Überblick!BP57,IF(BN49=Überblick!BQ52,Überblick!BQ57,IF(BN49=Überblick!BR52,Überblick!BR57,IF(BN49=Überblick!BS52,Überblick!BS57,#N/A)))))))</f>
        <v>SZ Curls</v>
      </c>
      <c r="BO55" s="266"/>
      <c r="BP55" s="267">
        <v>4</v>
      </c>
      <c r="BQ55" s="268" t="s">
        <v>7</v>
      </c>
      <c r="BR55" s="269" t="s">
        <v>145</v>
      </c>
      <c r="BS55" s="270"/>
      <c r="BT55" s="345" t="s">
        <v>159</v>
      </c>
      <c r="BU55" s="271"/>
      <c r="BV55" s="272" t="s">
        <v>207</v>
      </c>
      <c r="BW55" s="272"/>
      <c r="BX55" s="103"/>
      <c r="BY55" s="177"/>
      <c r="BZ55" s="200"/>
      <c r="CA55" s="192">
        <f>BP55</f>
        <v>4</v>
      </c>
      <c r="CB55" s="210" t="e">
        <f t="shared" si="36"/>
        <v>#VALUE!</v>
      </c>
    </row>
    <row r="56" spans="2:80" ht="15.6">
      <c r="B56" s="27">
        <f>IF(B49=Überblick!D52,Überblick!D58,IF(B49=Überblick!E52,Überblick!E58,IF(B49=Überblick!F52,Überblick!F58,IF(B49=Überblick!G52,Überblick!G58,IF(B49=Überblick!H52,Überblick!H58,IF(B49=Überblick!I52,Überblick!I58,IF(B49=Überblick!J52,Überblick!J58,#N/A)))))))</f>
        <v>0</v>
      </c>
      <c r="C56" s="281"/>
      <c r="D56" s="282"/>
      <c r="E56" s="283"/>
      <c r="F56" s="284"/>
      <c r="G56" s="285"/>
      <c r="H56" s="345"/>
      <c r="I56" s="271"/>
      <c r="J56" s="272"/>
      <c r="K56" s="272"/>
      <c r="L56" s="104"/>
      <c r="M56" s="177"/>
      <c r="N56" s="200"/>
      <c r="O56" s="193"/>
      <c r="P56" s="193"/>
      <c r="R56" s="27" t="str">
        <f>IF(R49=Überblick!Q52,Überblick!Q58,IF(R49=Überblick!R52,Überblick!R58,IF(R49=Überblick!S52,Überblick!S58,IF(R49=Überblick!T52,Überblick!T58,IF(R49=Überblick!U52,Überblick!U58,IF(R49=Überblick!V52,Überblick!V58,IF(R49=Überblick!W52,Überblick!W58,#N/A)))))))</f>
        <v xml:space="preserve">Überkopfstrecken - Kabel </v>
      </c>
      <c r="S56" s="281"/>
      <c r="T56" s="282">
        <v>4</v>
      </c>
      <c r="U56" s="283" t="s">
        <v>7</v>
      </c>
      <c r="V56" s="284" t="s">
        <v>150</v>
      </c>
      <c r="W56" s="285"/>
      <c r="X56" s="345" t="s">
        <v>156</v>
      </c>
      <c r="Y56" s="271"/>
      <c r="Z56" s="272" t="s">
        <v>207</v>
      </c>
      <c r="AA56" s="272"/>
      <c r="AB56" s="104"/>
      <c r="AC56" s="177"/>
      <c r="AD56" s="200"/>
      <c r="AE56" s="192">
        <f t="shared" ref="AE56:AE57" si="42">T56</f>
        <v>4</v>
      </c>
      <c r="AF56" s="210" t="e">
        <f t="shared" si="32"/>
        <v>#VALUE!</v>
      </c>
      <c r="AG56" s="102"/>
      <c r="AH56" s="27">
        <f>IF(AH49=Überblick!AC52,Überblick!AC58,IF(AH49=Überblick!AD52,Überblick!AD58,IF(AH49=Überblick!AE52,Überblick!AE58,IF(AH49=Überblick!AF52,Überblick!AF58,IF(AH49=Überblick!AG52,Überblick!AG58,IF(AH49=Überblick!AH52,Überblick!AH58,IF(AH49=Überblick!AI52,Überblick!AI58,#N/A)))))))</f>
        <v>0</v>
      </c>
      <c r="AI56" s="281"/>
      <c r="AJ56" s="282"/>
      <c r="AK56" s="283"/>
      <c r="AL56" s="284"/>
      <c r="AM56" s="285"/>
      <c r="AN56" s="345"/>
      <c r="AO56" s="271"/>
      <c r="AP56" s="272"/>
      <c r="AQ56" s="272"/>
      <c r="AR56" s="104"/>
      <c r="AS56" s="177"/>
      <c r="AT56" s="200"/>
      <c r="AU56" s="193"/>
      <c r="AV56" s="193"/>
      <c r="AW56" s="100"/>
      <c r="AX56" s="27">
        <f>IF(AX49=Überblick!BA52,Überblick!BA58,IF(AX49=Überblick!BB52,Überblick!BB58,IF(AX49=Überblick!BC52,Überblick!BC58,IF(AX49=Überblick!BD52,Überblick!BD58,IF(AX49=Überblick!BE52,Überblick!BE58,IF(AX49=Überblick!BF52,Überblick!BF58,IF(AX49=Überblick!BG52,Überblick!BG58,#N/A)))))))</f>
        <v>0</v>
      </c>
      <c r="AY56" s="281"/>
      <c r="AZ56" s="282"/>
      <c r="BA56" s="283"/>
      <c r="BB56" s="284"/>
      <c r="BC56" s="285"/>
      <c r="BD56" s="345"/>
      <c r="BE56" s="271"/>
      <c r="BF56" s="272"/>
      <c r="BG56" s="272"/>
      <c r="BH56" s="104"/>
      <c r="BI56" s="177"/>
      <c r="BJ56" s="185"/>
      <c r="BK56" s="193"/>
      <c r="BL56" s="193"/>
      <c r="BN56" s="27" t="str">
        <f>IF(BN49=Überblick!BM52,Überblick!BM58,IF(BN49=Überblick!BN52,Überblick!BN58,IF(BN49=Überblick!BO52,Überblick!BO58,IF(BN49=Überblick!BP52,Überblick!BP58,IF(BN49=Überblick!BQ52,Überblick!BQ58,IF(BN49=Überblick!BR52,Überblick!BR58,IF(BN49=Überblick!BS52,Überblick!BS58,#N/A)))))))</f>
        <v>Rolling Extensions</v>
      </c>
      <c r="BO56" s="281"/>
      <c r="BP56" s="282">
        <v>4</v>
      </c>
      <c r="BQ56" s="283" t="s">
        <v>7</v>
      </c>
      <c r="BR56" s="284" t="s">
        <v>145</v>
      </c>
      <c r="BS56" s="285"/>
      <c r="BT56" s="345" t="s">
        <v>159</v>
      </c>
      <c r="BU56" s="271"/>
      <c r="BV56" s="272" t="s">
        <v>207</v>
      </c>
      <c r="BW56" s="272"/>
      <c r="BX56" s="103"/>
      <c r="BY56" s="177"/>
      <c r="BZ56" s="200"/>
      <c r="CA56" s="192">
        <f t="shared" ref="CA56:CA57" si="43">BP56</f>
        <v>4</v>
      </c>
      <c r="CB56" s="210" t="e">
        <f t="shared" si="36"/>
        <v>#VALUE!</v>
      </c>
    </row>
    <row r="57" spans="2:80" ht="15.6">
      <c r="B57" s="27">
        <f>IF(B49=Überblick!D52,Überblick!D59,IF(B49=Überblick!E52,Überblick!E59,IF(B49=Überblick!F52,Überblick!F59,IF(B49=Überblick!G52,Überblick!G59,IF(B49=Überblick!H52,Überblick!H59,IF(B49=Überblick!I52,Überblick!I59,IF(B49=Überblick!J52,Überblick!J59,#N/A)))))))</f>
        <v>0</v>
      </c>
      <c r="C57" s="266"/>
      <c r="D57" s="267"/>
      <c r="E57" s="268"/>
      <c r="F57" s="269"/>
      <c r="G57" s="270"/>
      <c r="H57" s="345"/>
      <c r="I57" s="271"/>
      <c r="J57" s="272"/>
      <c r="K57" s="272"/>
      <c r="L57" s="104"/>
      <c r="M57" s="177"/>
      <c r="N57" s="200"/>
      <c r="O57" s="193"/>
      <c r="P57" s="193"/>
      <c r="R57" s="27" t="str">
        <f>IF(R49=Überblick!Q52,Überblick!Q59,IF(R49=Überblick!R52,Überblick!R59,IF(R49=Überblick!S52,Überblick!S59,IF(R49=Überblick!T52,Überblick!T59,IF(R49=Überblick!U52,Überblick!U59,IF(R49=Überblick!V52,Überblick!V59,IF(R49=Überblick!W52,Überblick!W59,#N/A)))))))</f>
        <v>Wadenheben stehend - Maschine</v>
      </c>
      <c r="S57" s="266"/>
      <c r="T57" s="267">
        <v>4</v>
      </c>
      <c r="U57" s="268" t="s">
        <v>7</v>
      </c>
      <c r="V57" s="269" t="s">
        <v>146</v>
      </c>
      <c r="W57" s="270"/>
      <c r="X57" s="345" t="s">
        <v>210</v>
      </c>
      <c r="Y57" s="271"/>
      <c r="Z57" s="272" t="s">
        <v>207</v>
      </c>
      <c r="AA57" s="272"/>
      <c r="AB57" s="104"/>
      <c r="AC57" s="177"/>
      <c r="AD57" s="200"/>
      <c r="AE57" s="192">
        <f t="shared" si="42"/>
        <v>4</v>
      </c>
      <c r="AF57" s="210" t="e">
        <f t="shared" si="32"/>
        <v>#VALUE!</v>
      </c>
      <c r="AG57" s="100"/>
      <c r="AH57" s="27">
        <f>IF(AH49=Überblick!AC52,Überblick!AC59,IF(AH49=Überblick!AD52,Überblick!AD59,IF(AH49=Überblick!AE52,Überblick!AE59,IF(AH49=Überblick!AF52,Überblick!AF59,IF(AH49=Überblick!AG52,Überblick!AG59,IF(AH49=Überblick!AH52,Überblick!AH59,IF(AH49=Überblick!AI52,Überblick!AI59,#N/A)))))))</f>
        <v>0</v>
      </c>
      <c r="AI57" s="266"/>
      <c r="AJ57" s="267"/>
      <c r="AK57" s="268"/>
      <c r="AL57" s="269"/>
      <c r="AM57" s="270"/>
      <c r="AN57" s="345"/>
      <c r="AO57" s="271"/>
      <c r="AP57" s="272"/>
      <c r="AQ57" s="272"/>
      <c r="AR57" s="104"/>
      <c r="AS57" s="177"/>
      <c r="AT57" s="200"/>
      <c r="AU57" s="193"/>
      <c r="AV57" s="193"/>
      <c r="AW57" s="102"/>
      <c r="AX57" s="27">
        <f>IF(AX49=Überblick!BA52,Überblick!BA59,IF(AX49=Überblick!BB52,Überblick!BB59,IF(AX49=Überblick!BC52,Überblick!BC59,IF(AX49=Überblick!BD52,Überblick!BD59,IF(AX49=Überblick!BE52,Überblick!BE59,IF(AX49=Überblick!BF52,Überblick!BF59,IF(AX49=Überblick!BG52,Überblick!BG59,#N/A)))))))</f>
        <v>0</v>
      </c>
      <c r="AY57" s="266"/>
      <c r="AZ57" s="267"/>
      <c r="BA57" s="268"/>
      <c r="BB57" s="269"/>
      <c r="BC57" s="270"/>
      <c r="BD57" s="345"/>
      <c r="BE57" s="271"/>
      <c r="BF57" s="272"/>
      <c r="BG57" s="272"/>
      <c r="BH57" s="104"/>
      <c r="BI57" s="177"/>
      <c r="BJ57" s="185"/>
      <c r="BK57" s="193"/>
      <c r="BL57" s="193"/>
      <c r="BN57" s="27" t="str">
        <f>IF(BN49=Überblick!BM52,Überblick!BM59,IF(BN49=Überblick!BN52,Überblick!BN59,IF(BN49=Überblick!BO52,Überblick!BO59,IF(BN49=Überblick!BP52,Überblick!BP59,IF(BN49=Überblick!BQ52,Überblick!BQ59,IF(BN49=Überblick!BR52,Überblick!BR59,IF(BN49=Überblick!BS52,Überblick!BS59,#N/A)))))))</f>
        <v>Wadenheben sitzend - Maschine</v>
      </c>
      <c r="BO57" s="266"/>
      <c r="BP57" s="267">
        <v>4</v>
      </c>
      <c r="BQ57" s="268" t="s">
        <v>7</v>
      </c>
      <c r="BR57" s="269" t="s">
        <v>150</v>
      </c>
      <c r="BS57" s="270"/>
      <c r="BT57" s="345" t="s">
        <v>156</v>
      </c>
      <c r="BU57" s="271"/>
      <c r="BV57" s="272" t="s">
        <v>207</v>
      </c>
      <c r="BW57" s="272"/>
      <c r="BX57" s="103"/>
      <c r="BY57" s="177"/>
      <c r="BZ57" s="200"/>
      <c r="CA57" s="192">
        <f t="shared" si="43"/>
        <v>4</v>
      </c>
      <c r="CB57" s="210" t="e">
        <f>BP57*BR57</f>
        <v>#VALUE!</v>
      </c>
    </row>
    <row r="58" spans="2:80" ht="15.6">
      <c r="B58" s="28">
        <f>IF(B49=Überblick!D52,Überblick!D60,IF(B49=Überblick!E52,Überblick!E60,IF(B49=Überblick!F52,Überblick!F60,IF(B49=Überblick!G52,Überblick!G60,IF(B49=Überblick!H52,Überblick!H60,IF(B49=Überblick!I52,Überblick!I60,IF(B49=Überblick!J52,Überblick!J60,#N/A)))))))</f>
        <v>0</v>
      </c>
      <c r="C58" s="286"/>
      <c r="D58" s="287"/>
      <c r="E58" s="288"/>
      <c r="F58" s="289"/>
      <c r="G58" s="290"/>
      <c r="H58" s="346"/>
      <c r="I58" s="291"/>
      <c r="J58" s="292"/>
      <c r="K58" s="292"/>
      <c r="L58" s="105"/>
      <c r="M58" s="177"/>
      <c r="N58" s="200"/>
      <c r="O58" s="193"/>
      <c r="P58" s="193"/>
      <c r="R58" s="28">
        <f>IF(R49=Überblick!Q52,Überblick!Q60,IF(R49=Überblick!R52,Überblick!R60,IF(R49=Überblick!S52,Überblick!S60,IF(R49=Überblick!T52,Überblick!T60,IF(R49=Überblick!U52,Überblick!U60,IF(R49=Überblick!V52,Überblick!V60,IF(R49=Überblick!W52,Überblick!W60,#N/A)))))))</f>
        <v>0</v>
      </c>
      <c r="S58" s="286"/>
      <c r="T58" s="287"/>
      <c r="U58" s="288"/>
      <c r="V58" s="289"/>
      <c r="W58" s="290"/>
      <c r="X58" s="346"/>
      <c r="Y58" s="291"/>
      <c r="Z58" s="292"/>
      <c r="AA58" s="292"/>
      <c r="AB58" s="105"/>
      <c r="AC58" s="177"/>
      <c r="AD58" s="200"/>
      <c r="AE58" s="193"/>
      <c r="AF58" s="193"/>
      <c r="AG58" s="102"/>
      <c r="AH58" s="28">
        <f>IF(AH49=Überblick!AC52,Überblick!AC60,IF(AH49=Überblick!AD52,Überblick!AD60,IF(AH49=Überblick!AE52,Überblick!AE60,IF(AH49=Überblick!AF52,Überblick!AF60,IF(AH49=Überblick!AG52,Überblick!AG60,IF(AH49=Überblick!AH52,Überblick!AH60,IF(AH49=Überblick!AI52,Überblick!AI60,#N/A)))))))</f>
        <v>0</v>
      </c>
      <c r="AI58" s="286"/>
      <c r="AJ58" s="287"/>
      <c r="AK58" s="288"/>
      <c r="AL58" s="289"/>
      <c r="AM58" s="290"/>
      <c r="AN58" s="346"/>
      <c r="AO58" s="291"/>
      <c r="AP58" s="292"/>
      <c r="AQ58" s="292"/>
      <c r="AR58" s="105"/>
      <c r="AS58" s="177"/>
      <c r="AT58" s="200"/>
      <c r="AU58" s="193"/>
      <c r="AV58" s="193"/>
      <c r="AW58" s="102"/>
      <c r="AX58" s="28">
        <f>IF(AX49=Überblick!BA52,Überblick!BA60,IF(AX49=Überblick!BB52,Überblick!BB60,IF(AX49=Überblick!BC52,Überblick!BC60,IF(AX49=Überblick!BD52,Überblick!BD60,IF(AX49=Überblick!BE52,Überblick!BE60,IF(AX49=Überblick!BF52,Überblick!BF60,IF(AX49=Überblick!BG52,Überblick!BG60,#N/A)))))))</f>
        <v>0</v>
      </c>
      <c r="AY58" s="286"/>
      <c r="AZ58" s="287"/>
      <c r="BA58" s="288"/>
      <c r="BB58" s="289"/>
      <c r="BC58" s="290"/>
      <c r="BD58" s="346"/>
      <c r="BE58" s="291"/>
      <c r="BF58" s="292"/>
      <c r="BG58" s="292"/>
      <c r="BH58" s="105"/>
      <c r="BI58" s="177"/>
      <c r="BJ58" s="185"/>
      <c r="BK58" s="193"/>
      <c r="BL58" s="193"/>
      <c r="BN58" s="28">
        <f>IF(BN49=Überblick!BM52,Überblick!BM60,IF(BN49=Überblick!BN52,Überblick!BN60,IF(BN49=Überblick!BO52,Überblick!BO60,IF(BN49=Überblick!BP52,Überblick!BP60,IF(BN49=Überblick!BQ52,Überblick!BQ60,IF(BN49=Überblick!BR52,Überblick!BR60,IF(BN49=Überblick!BS52,Überblick!BS60,#N/A)))))))</f>
        <v>0</v>
      </c>
      <c r="BO58" s="286"/>
      <c r="BP58" s="287"/>
      <c r="BQ58" s="288"/>
      <c r="BR58" s="289"/>
      <c r="BS58" s="290"/>
      <c r="BT58" s="346"/>
      <c r="BU58" s="291"/>
      <c r="BV58" s="292"/>
      <c r="BW58" s="292"/>
      <c r="BX58" s="130"/>
      <c r="BY58" s="177"/>
      <c r="BZ58" s="200"/>
      <c r="CA58" s="193"/>
      <c r="CB58" s="193"/>
    </row>
    <row r="59" spans="2:80" ht="15.6">
      <c r="B59" s="29" t="s">
        <v>26</v>
      </c>
      <c r="C59" s="444"/>
      <c r="D59" s="445"/>
      <c r="E59" s="445"/>
      <c r="F59" s="445"/>
      <c r="G59" s="445"/>
      <c r="H59" s="445"/>
      <c r="I59" s="445"/>
      <c r="J59" s="445"/>
      <c r="K59" s="445"/>
      <c r="L59" s="446"/>
      <c r="M59" s="178"/>
      <c r="N59" s="201"/>
      <c r="O59" s="194"/>
      <c r="P59" s="194"/>
      <c r="R59" s="29" t="s">
        <v>26</v>
      </c>
      <c r="S59" s="444"/>
      <c r="T59" s="445"/>
      <c r="U59" s="445"/>
      <c r="V59" s="445"/>
      <c r="W59" s="445"/>
      <c r="X59" s="445"/>
      <c r="Y59" s="445"/>
      <c r="Z59" s="445"/>
      <c r="AA59" s="445"/>
      <c r="AB59" s="446"/>
      <c r="AC59" s="178"/>
      <c r="AD59" s="201"/>
      <c r="AE59" s="194"/>
      <c r="AF59" s="194"/>
      <c r="AG59" s="102"/>
      <c r="AH59" s="29" t="s">
        <v>26</v>
      </c>
      <c r="AI59" s="444"/>
      <c r="AJ59" s="445"/>
      <c r="AK59" s="445"/>
      <c r="AL59" s="445"/>
      <c r="AM59" s="445"/>
      <c r="AN59" s="445"/>
      <c r="AO59" s="445"/>
      <c r="AP59" s="445"/>
      <c r="AQ59" s="445"/>
      <c r="AR59" s="446"/>
      <c r="AS59" s="178"/>
      <c r="AT59" s="201"/>
      <c r="AU59" s="194"/>
      <c r="AV59" s="194"/>
      <c r="AW59" s="102"/>
      <c r="AX59" s="29" t="s">
        <v>26</v>
      </c>
      <c r="AY59" s="444"/>
      <c r="AZ59" s="445"/>
      <c r="BA59" s="445"/>
      <c r="BB59" s="445"/>
      <c r="BC59" s="445"/>
      <c r="BD59" s="445"/>
      <c r="BE59" s="445"/>
      <c r="BF59" s="445"/>
      <c r="BG59" s="445"/>
      <c r="BH59" s="446"/>
      <c r="BI59" s="178"/>
      <c r="BJ59" s="187"/>
      <c r="BK59" s="194"/>
      <c r="BL59" s="194"/>
      <c r="BN59" s="29" t="s">
        <v>26</v>
      </c>
      <c r="BO59" s="444"/>
      <c r="BP59" s="445"/>
      <c r="BQ59" s="445"/>
      <c r="BR59" s="445"/>
      <c r="BS59" s="445"/>
      <c r="BT59" s="445"/>
      <c r="BU59" s="445"/>
      <c r="BV59" s="445"/>
      <c r="BW59" s="445"/>
      <c r="BX59" s="446"/>
      <c r="BY59" s="178"/>
      <c r="BZ59" s="201"/>
      <c r="CA59" s="194"/>
      <c r="CB59" s="194"/>
    </row>
    <row r="60" spans="2:80" ht="15" thickBot="1">
      <c r="H60" s="121"/>
      <c r="I60" s="122"/>
      <c r="J60" s="122"/>
      <c r="K60" s="121"/>
      <c r="L60" s="123"/>
      <c r="M60" s="188"/>
      <c r="N60" s="203"/>
      <c r="O60" s="181"/>
      <c r="P60" s="181"/>
      <c r="X60" s="121"/>
      <c r="Y60" s="122"/>
      <c r="Z60" s="122"/>
      <c r="AA60" s="121"/>
      <c r="AB60" s="123"/>
      <c r="AC60" s="180"/>
      <c r="AD60" s="203"/>
      <c r="AE60" s="181"/>
      <c r="AF60" s="181"/>
      <c r="AG60" s="102"/>
      <c r="AN60" s="121"/>
      <c r="AO60" s="122"/>
      <c r="AP60" s="122"/>
      <c r="AQ60" s="121"/>
      <c r="AR60" s="123"/>
      <c r="AS60" s="180"/>
      <c r="AT60" s="203"/>
      <c r="AU60" s="181"/>
      <c r="AV60" s="181"/>
      <c r="AW60" s="102"/>
      <c r="BD60" s="121"/>
      <c r="BE60" s="122"/>
      <c r="BF60" s="122"/>
      <c r="BG60" s="121"/>
      <c r="BH60" s="123"/>
      <c r="BI60" s="180"/>
      <c r="BJ60" s="181"/>
      <c r="BK60" s="181"/>
      <c r="BL60" s="181"/>
      <c r="BT60" s="121"/>
      <c r="BU60" s="122"/>
      <c r="BV60" s="122"/>
      <c r="BW60" s="121"/>
      <c r="BX60" s="123"/>
      <c r="BY60" s="180"/>
      <c r="BZ60" s="203"/>
      <c r="CA60" s="181"/>
      <c r="CB60" s="181"/>
    </row>
    <row r="61" spans="2:80" ht="16.2" thickTop="1">
      <c r="M61" s="189"/>
      <c r="N61" s="204"/>
      <c r="O61" s="182"/>
      <c r="P61" s="182"/>
      <c r="AD61" s="204"/>
      <c r="AE61" s="182"/>
      <c r="AF61" s="182"/>
      <c r="AT61" s="204"/>
      <c r="AU61" s="182"/>
      <c r="AV61" s="182"/>
      <c r="BJ61" s="182"/>
      <c r="BK61" s="182"/>
      <c r="BL61" s="182"/>
      <c r="BZ61" s="204"/>
      <c r="CA61" s="182"/>
      <c r="CB61" s="182"/>
    </row>
    <row r="62" spans="2:80" s="131" customFormat="1" ht="15.6">
      <c r="E62" s="213"/>
      <c r="H62" s="214"/>
      <c r="I62" s="213"/>
      <c r="J62" s="213"/>
      <c r="K62" s="214"/>
      <c r="M62" s="217" t="s">
        <v>168</v>
      </c>
      <c r="N62" s="218">
        <f>AVERAGE(N8,N22,N36,N50)</f>
        <v>72.25</v>
      </c>
      <c r="O62" s="225">
        <f>SUM(O8,O22,O36,O50)</f>
        <v>0</v>
      </c>
      <c r="P62" s="225" t="e">
        <f>SUM(P8,P22,P36,P50)</f>
        <v>#VALUE!</v>
      </c>
      <c r="U62" s="213"/>
      <c r="X62" s="214"/>
      <c r="Y62" s="213"/>
      <c r="Z62" s="213"/>
      <c r="AA62" s="214"/>
      <c r="AB62" s="215"/>
      <c r="AC62" s="219" t="s">
        <v>171</v>
      </c>
      <c r="AD62" s="218">
        <f>AVERAGE(AD8,AD22,AD36,AD50)</f>
        <v>72.25</v>
      </c>
      <c r="AE62" s="225">
        <f>SUM(AE8,AE22,AE36,AE50)</f>
        <v>0</v>
      </c>
      <c r="AF62" s="225" t="e">
        <f>SUM(AF8,AF22,AF36,AF50)</f>
        <v>#VALUE!</v>
      </c>
      <c r="AG62" s="216"/>
      <c r="AK62" s="213"/>
      <c r="AN62" s="214"/>
      <c r="AO62" s="213"/>
      <c r="AP62" s="213"/>
      <c r="AQ62" s="214"/>
      <c r="AS62" s="217" t="s">
        <v>37</v>
      </c>
      <c r="AT62" s="218">
        <f>AVERAGE(AT8,AT22,AT36,AT50)</f>
        <v>78</v>
      </c>
      <c r="AU62" s="225">
        <f>SUM(AU8,AU22,AU36,AU50)</f>
        <v>16</v>
      </c>
      <c r="AV62" s="225">
        <f>SUM(AV8,AV22,AV36,AV50)</f>
        <v>84</v>
      </c>
      <c r="AW62" s="216"/>
      <c r="BA62" s="213"/>
      <c r="BD62" s="214"/>
      <c r="BE62" s="213"/>
      <c r="BF62" s="213"/>
      <c r="BG62" s="214"/>
      <c r="BI62" s="217" t="s">
        <v>168</v>
      </c>
      <c r="BJ62" s="218">
        <f>AVERAGE(BJ8:BJ9,BJ22:BJ23,BJ36:BJ37,BJ50:BJ51)</f>
        <v>76.712499999999991</v>
      </c>
      <c r="BK62" s="225">
        <f>SUM(BK8:BK9,BK22:BK23,BK36:BK37,BK50:BK51)</f>
        <v>16</v>
      </c>
      <c r="BL62" s="225">
        <f>SUM(BL8,BL22,BL36,BL50)</f>
        <v>21</v>
      </c>
      <c r="BQ62" s="213"/>
      <c r="BT62" s="214"/>
      <c r="BU62" s="213"/>
      <c r="BV62" s="213"/>
      <c r="BW62" s="214"/>
      <c r="BY62" s="217" t="s">
        <v>171</v>
      </c>
      <c r="BZ62" s="218">
        <f>AVERAGE(BZ8,BZ22,BZ36,BZ50)</f>
        <v>78</v>
      </c>
      <c r="CA62" s="225">
        <f>SUM(CA8,CA22,CA36,CA50)</f>
        <v>16</v>
      </c>
      <c r="CB62" s="225">
        <f>SUM(CB8,CB22,CB36,CB50)</f>
        <v>84</v>
      </c>
    </row>
    <row r="63" spans="2:80" s="131" customFormat="1" ht="15.6">
      <c r="E63" s="213"/>
      <c r="H63" s="214"/>
      <c r="I63" s="213"/>
      <c r="J63" s="213"/>
      <c r="K63" s="214"/>
      <c r="M63" s="217" t="s">
        <v>37</v>
      </c>
      <c r="N63" s="218" t="e">
        <f>AVERAGE(N10,N24,N38,N52)</f>
        <v>#VALUE!</v>
      </c>
      <c r="O63" s="225">
        <f>SUM(O10,O24,O38,O52)</f>
        <v>0</v>
      </c>
      <c r="P63" s="225" t="e">
        <f>SUM(P10,P24,P38,P52)</f>
        <v>#VALUE!</v>
      </c>
      <c r="U63" s="213"/>
      <c r="X63" s="214"/>
      <c r="Y63" s="213"/>
      <c r="Z63" s="213"/>
      <c r="AA63" s="214"/>
      <c r="AB63" s="215"/>
      <c r="AC63" s="219" t="s">
        <v>35</v>
      </c>
      <c r="AD63" s="218">
        <f>AVERAGE(AD9:AD10,AD23:AD24,AD37:AD38,AD51:AD52)</f>
        <v>72.2</v>
      </c>
      <c r="AE63" s="225">
        <f>SUM(AE9:AE10,AE23:AE24,AE37:AE38,AE51:AE52)</f>
        <v>12</v>
      </c>
      <c r="AF63" s="225">
        <f>SUM(AF9:AF10,AF23:AF24,AF37:AF38,AF51:AF52)</f>
        <v>87</v>
      </c>
      <c r="AG63" s="216"/>
      <c r="AK63" s="213"/>
      <c r="AN63" s="214"/>
      <c r="AO63" s="213"/>
      <c r="AP63" s="213"/>
      <c r="AQ63" s="214"/>
      <c r="AS63" s="217" t="s">
        <v>168</v>
      </c>
      <c r="AT63" s="218">
        <f>AVERAGE(AT10,AT24,AT38,AT52)</f>
        <v>76</v>
      </c>
      <c r="AU63" s="225">
        <f>SUM(AU10,AU24,AU38,AU52)</f>
        <v>12</v>
      </c>
      <c r="AV63" s="225">
        <f>SUM(AV10,AV24,AV38,AV52)</f>
        <v>60</v>
      </c>
      <c r="AW63" s="216"/>
      <c r="BA63" s="213"/>
      <c r="BD63" s="214"/>
      <c r="BE63" s="213"/>
      <c r="BF63" s="213"/>
      <c r="BG63" s="214"/>
      <c r="BI63" s="217" t="s">
        <v>56</v>
      </c>
      <c r="BJ63" s="218"/>
      <c r="BK63" s="225">
        <f>SUM(BK10:BK11,BK24:BK25,BK38:BK39,BK52:BK53)</f>
        <v>16</v>
      </c>
      <c r="BL63" s="225" t="e">
        <f>SUM(BL10:BL11,BL24:BL25,BL38:BL39,BL52:BL53)</f>
        <v>#VALUE!</v>
      </c>
      <c r="BQ63" s="213"/>
      <c r="BT63" s="214"/>
      <c r="BU63" s="213"/>
      <c r="BV63" s="213"/>
      <c r="BW63" s="214"/>
      <c r="BY63" s="217" t="s">
        <v>35</v>
      </c>
      <c r="BZ63" s="218">
        <f>AVERAGE(BZ10,BZ24,BZ38,BZ52)</f>
        <v>72.25</v>
      </c>
      <c r="CA63" s="225">
        <f>SUM(CA10,CA24,CA38,CA52)</f>
        <v>12</v>
      </c>
      <c r="CB63" s="225">
        <f>SUM(CB10,CB24,CB38,CB52)</f>
        <v>84</v>
      </c>
    </row>
    <row r="64" spans="2:80" s="131" customFormat="1" ht="15.6">
      <c r="E64" s="213"/>
      <c r="H64" s="214"/>
      <c r="I64" s="213"/>
      <c r="J64" s="213"/>
      <c r="K64" s="214"/>
      <c r="M64" s="217" t="s">
        <v>56</v>
      </c>
      <c r="N64" s="218"/>
      <c r="O64" s="225">
        <f t="shared" ref="O64:P66" si="44">SUM(O11+O25+O39+O53)</f>
        <v>8</v>
      </c>
      <c r="P64" s="225" t="e">
        <f t="shared" si="44"/>
        <v>#VALUE!</v>
      </c>
      <c r="U64" s="213"/>
      <c r="X64" s="214"/>
      <c r="Y64" s="213"/>
      <c r="Z64" s="213"/>
      <c r="AA64" s="214"/>
      <c r="AB64" s="215"/>
      <c r="AC64" s="219" t="s">
        <v>172</v>
      </c>
      <c r="AD64" s="218"/>
      <c r="AE64" s="225">
        <f t="shared" ref="AE64:AF66" si="45">SUM(AE11+AE25+AE39+AE53)</f>
        <v>16</v>
      </c>
      <c r="AF64" s="225" t="e">
        <f t="shared" si="45"/>
        <v>#VALUE!</v>
      </c>
      <c r="AG64" s="216"/>
      <c r="AK64" s="213"/>
      <c r="AN64" s="214"/>
      <c r="AO64" s="213"/>
      <c r="AP64" s="213"/>
      <c r="AQ64" s="214"/>
      <c r="AS64" s="217" t="s">
        <v>171</v>
      </c>
      <c r="AT64" s="218">
        <f>AVERAGE(AT11,AT25,AT39,AT53)</f>
        <v>72.25</v>
      </c>
      <c r="AU64" s="225">
        <f>SUM(AU11+AU25+AU39+AU53)</f>
        <v>12</v>
      </c>
      <c r="AV64" s="225">
        <f>SUM(AV11+AV25+AV39+AV53)</f>
        <v>84</v>
      </c>
      <c r="AW64" s="216"/>
      <c r="BA64" s="213"/>
      <c r="BD64" s="214"/>
      <c r="BE64" s="213"/>
      <c r="BF64" s="213"/>
      <c r="BG64" s="214"/>
      <c r="BI64" s="217" t="s">
        <v>169</v>
      </c>
      <c r="BJ64" s="219"/>
      <c r="BK64" s="225">
        <f>SUM(BK12+BK26+BK40+BK54)</f>
        <v>14</v>
      </c>
      <c r="BL64" s="225" t="e">
        <f>SUM(BL12+BL26+BL40+BL54)</f>
        <v>#VALUE!</v>
      </c>
      <c r="BQ64" s="213"/>
      <c r="BT64" s="214"/>
      <c r="BU64" s="213"/>
      <c r="BV64" s="213"/>
      <c r="BW64" s="214"/>
      <c r="BY64" s="217" t="s">
        <v>172</v>
      </c>
      <c r="BZ64" s="218"/>
      <c r="CA64" s="225">
        <f t="shared" ref="CA64:CB66" si="46">SUM(CA11+CA25+CA39+CA53)</f>
        <v>12</v>
      </c>
      <c r="CB64" s="225" t="e">
        <f t="shared" si="46"/>
        <v>#VALUE!</v>
      </c>
    </row>
    <row r="65" spans="2:80" s="131" customFormat="1" ht="15.6">
      <c r="E65" s="213"/>
      <c r="H65" s="214"/>
      <c r="I65" s="213"/>
      <c r="J65" s="213"/>
      <c r="K65" s="214"/>
      <c r="M65" s="217" t="s">
        <v>169</v>
      </c>
      <c r="N65" s="218"/>
      <c r="O65" s="225">
        <f t="shared" si="44"/>
        <v>14</v>
      </c>
      <c r="P65" s="225" t="e">
        <f t="shared" si="44"/>
        <v>#VALUE!</v>
      </c>
      <c r="U65" s="213"/>
      <c r="X65" s="214"/>
      <c r="Y65" s="213"/>
      <c r="Z65" s="213"/>
      <c r="AA65" s="214"/>
      <c r="AB65" s="215"/>
      <c r="AC65" s="219" t="s">
        <v>173</v>
      </c>
      <c r="AD65" s="218"/>
      <c r="AE65" s="225">
        <f t="shared" si="45"/>
        <v>12</v>
      </c>
      <c r="AF65" s="225">
        <f t="shared" si="45"/>
        <v>51</v>
      </c>
      <c r="AG65" s="216"/>
      <c r="AK65" s="213"/>
      <c r="AN65" s="214"/>
      <c r="AO65" s="213"/>
      <c r="AP65" s="213"/>
      <c r="AQ65" s="214"/>
      <c r="AS65" s="217" t="s">
        <v>56</v>
      </c>
      <c r="AT65" s="218"/>
      <c r="AU65" s="225">
        <f>SUM(AU12+AU26+AU40+AU54)</f>
        <v>8</v>
      </c>
      <c r="AV65" s="225" t="e">
        <f>SUM(AV12+AV26+AV40+AV54)</f>
        <v>#VALUE!</v>
      </c>
      <c r="AW65" s="216"/>
      <c r="BA65" s="213"/>
      <c r="BD65" s="214"/>
      <c r="BE65" s="213"/>
      <c r="BF65" s="213"/>
      <c r="BG65" s="214"/>
      <c r="BI65" s="217" t="s">
        <v>170</v>
      </c>
      <c r="BJ65" s="219"/>
      <c r="BK65" s="225">
        <f>SUM(BK13+BK27+BK41+BK55)</f>
        <v>14</v>
      </c>
      <c r="BL65" s="225" t="e">
        <f>SUM(BL13+BL27+BL41+BL55)</f>
        <v>#VALUE!</v>
      </c>
      <c r="BQ65" s="213"/>
      <c r="BT65" s="214"/>
      <c r="BU65" s="213"/>
      <c r="BV65" s="213"/>
      <c r="BW65" s="214"/>
      <c r="BY65" s="217" t="s">
        <v>173</v>
      </c>
      <c r="BZ65" s="218"/>
      <c r="CA65" s="225" t="e">
        <f t="shared" si="46"/>
        <v>#VALUE!</v>
      </c>
      <c r="CB65" s="225" t="e">
        <f t="shared" si="46"/>
        <v>#VALUE!</v>
      </c>
    </row>
    <row r="66" spans="2:80" ht="15.6">
      <c r="M66" s="220" t="s">
        <v>170</v>
      </c>
      <c r="N66" s="221"/>
      <c r="O66" s="224">
        <f t="shared" si="44"/>
        <v>14</v>
      </c>
      <c r="P66" s="224" t="e">
        <f t="shared" si="44"/>
        <v>#VALUE!</v>
      </c>
      <c r="AC66" s="222" t="s">
        <v>174</v>
      </c>
      <c r="AD66" s="221"/>
      <c r="AE66" s="224">
        <f t="shared" si="45"/>
        <v>14</v>
      </c>
      <c r="AF66" s="224" t="e">
        <f t="shared" si="45"/>
        <v>#VALUE!</v>
      </c>
      <c r="AS66" s="226"/>
      <c r="AT66" s="221"/>
      <c r="AU66" s="224"/>
      <c r="AV66" s="224"/>
      <c r="BJ66" s="2"/>
      <c r="BK66" s="2"/>
      <c r="BL66" s="2"/>
      <c r="BY66" s="220" t="s">
        <v>174</v>
      </c>
      <c r="BZ66" s="221"/>
      <c r="CA66" s="224">
        <f t="shared" si="46"/>
        <v>14</v>
      </c>
      <c r="CB66" s="224" t="e">
        <f t="shared" si="46"/>
        <v>#VALUE!</v>
      </c>
    </row>
    <row r="67" spans="2:80" ht="15.6">
      <c r="N67" s="85"/>
      <c r="O67" s="2"/>
      <c r="P67" s="2"/>
      <c r="AC67" s="222" t="s">
        <v>175</v>
      </c>
      <c r="AD67" s="221"/>
      <c r="AE67" s="224">
        <f>SUM(AE14+AE28+AE42+AE56)</f>
        <v>14</v>
      </c>
      <c r="AF67" s="224" t="e">
        <f>SUM(AF14+AF28+AF42+AF56)</f>
        <v>#VALUE!</v>
      </c>
      <c r="AT67" s="85"/>
      <c r="AU67" s="2"/>
      <c r="AV67" s="2"/>
      <c r="BJ67" s="2"/>
      <c r="BK67" s="2"/>
      <c r="BL67" s="2"/>
      <c r="BY67" s="220" t="s">
        <v>175</v>
      </c>
      <c r="BZ67" s="223"/>
      <c r="CA67" s="224">
        <f>SUM(CA14+CA28+CA42+CA56)</f>
        <v>14</v>
      </c>
      <c r="CB67" s="224" t="e">
        <f>SUM(CB14+CB28+CB42+CB56)</f>
        <v>#VALUE!</v>
      </c>
    </row>
    <row r="68" spans="2:80" s="36" customFormat="1" ht="16.2" thickBot="1">
      <c r="E68" s="353"/>
      <c r="H68" s="354"/>
      <c r="I68" s="353"/>
      <c r="J68" s="353"/>
      <c r="K68" s="354"/>
      <c r="M68" s="355"/>
      <c r="N68" s="353"/>
      <c r="U68" s="353"/>
      <c r="X68" s="354"/>
      <c r="Y68" s="353"/>
      <c r="Z68" s="353"/>
      <c r="AA68" s="354"/>
      <c r="AB68" s="356"/>
      <c r="AC68" s="359"/>
      <c r="AD68" s="360"/>
      <c r="AE68" s="361"/>
      <c r="AF68" s="361"/>
      <c r="AG68" s="355"/>
      <c r="AK68" s="353"/>
      <c r="AN68" s="354"/>
      <c r="AO68" s="353"/>
      <c r="AP68" s="353"/>
      <c r="AQ68" s="354"/>
      <c r="AS68" s="355"/>
      <c r="AT68" s="353"/>
      <c r="AW68" s="355"/>
      <c r="BA68" s="353"/>
      <c r="BD68" s="354"/>
      <c r="BE68" s="353"/>
      <c r="BF68" s="353"/>
      <c r="BG68" s="354"/>
      <c r="BI68" s="355"/>
      <c r="BQ68" s="353"/>
      <c r="BT68" s="354"/>
      <c r="BU68" s="353"/>
      <c r="BV68" s="353"/>
      <c r="BW68" s="354"/>
      <c r="BY68" s="362"/>
      <c r="BZ68" s="363"/>
      <c r="CA68" s="361"/>
      <c r="CB68" s="361"/>
    </row>
    <row r="69" spans="2:80" ht="15.6">
      <c r="N69" s="85"/>
      <c r="O69" s="2"/>
      <c r="P69" s="2"/>
      <c r="AC69" s="357"/>
      <c r="AD69" s="358"/>
      <c r="AE69" s="350"/>
      <c r="AF69" s="350"/>
      <c r="AT69" s="85"/>
      <c r="AU69" s="2"/>
      <c r="AV69" s="2"/>
      <c r="BJ69" s="2"/>
      <c r="BK69" s="2"/>
      <c r="BL69" s="2"/>
      <c r="BY69" s="348"/>
      <c r="BZ69" s="349"/>
      <c r="CA69" s="350"/>
      <c r="CB69" s="350"/>
    </row>
    <row r="70" spans="2:80" ht="18">
      <c r="B70" s="96"/>
      <c r="C70" s="87"/>
      <c r="D70" s="88"/>
      <c r="E70" s="89" t="s">
        <v>212</v>
      </c>
      <c r="F70" s="90"/>
      <c r="G70" s="91"/>
      <c r="H70" s="92"/>
      <c r="I70" s="205"/>
      <c r="J70" s="93"/>
      <c r="K70" s="94"/>
      <c r="L70" s="95"/>
      <c r="M70" s="174"/>
      <c r="N70" s="197"/>
      <c r="O70" s="173"/>
      <c r="P70" s="173"/>
      <c r="R70" s="96"/>
      <c r="S70" s="87"/>
      <c r="T70" s="88"/>
      <c r="U70" s="89" t="s">
        <v>212</v>
      </c>
      <c r="V70" s="120"/>
      <c r="W70" s="91"/>
      <c r="X70" s="92"/>
      <c r="Y70" s="205"/>
      <c r="Z70" s="93"/>
      <c r="AA70" s="94"/>
      <c r="AB70" s="95"/>
      <c r="AC70" s="174"/>
      <c r="AD70" s="197"/>
      <c r="AE70" s="173"/>
      <c r="AF70" s="173"/>
      <c r="AG70" s="102"/>
      <c r="AH70" s="96"/>
      <c r="AI70" s="87"/>
      <c r="AJ70" s="88"/>
      <c r="AK70" s="89" t="s">
        <v>212</v>
      </c>
      <c r="AL70" s="90"/>
      <c r="AM70" s="91"/>
      <c r="AN70" s="92"/>
      <c r="AO70" s="205"/>
      <c r="AP70" s="93"/>
      <c r="AQ70" s="94"/>
      <c r="AR70" s="95"/>
      <c r="AS70" s="174"/>
      <c r="AT70" s="197"/>
      <c r="AU70" s="173"/>
      <c r="AV70" s="173"/>
      <c r="AW70" s="102"/>
      <c r="AX70" s="96"/>
      <c r="AY70" s="87"/>
      <c r="AZ70" s="88"/>
      <c r="BA70" s="89" t="s">
        <v>212</v>
      </c>
      <c r="BB70" s="90"/>
      <c r="BC70" s="91"/>
      <c r="BD70" s="92"/>
      <c r="BE70" s="205"/>
      <c r="BF70" s="93"/>
      <c r="BG70" s="94"/>
      <c r="BH70" s="95"/>
      <c r="BI70" s="174"/>
      <c r="BJ70" s="173"/>
      <c r="BK70" s="173"/>
      <c r="BL70" s="173"/>
      <c r="BN70" s="96"/>
      <c r="BO70" s="87"/>
      <c r="BP70" s="88"/>
      <c r="BQ70" s="89" t="s">
        <v>212</v>
      </c>
      <c r="BR70" s="90"/>
      <c r="BS70" s="91"/>
      <c r="BT70" s="92"/>
      <c r="BU70" s="205"/>
      <c r="BV70" s="93"/>
      <c r="BW70" s="94"/>
      <c r="BX70" s="95"/>
      <c r="BY70" s="174"/>
      <c r="BZ70" s="197"/>
      <c r="CA70" s="173"/>
      <c r="CB70" s="173"/>
    </row>
    <row r="71" spans="2:80">
      <c r="B71" s="97" t="s">
        <v>144</v>
      </c>
      <c r="C71" s="258"/>
      <c r="D71" s="98"/>
      <c r="E71" s="99"/>
      <c r="F71" s="90"/>
      <c r="G71" s="91"/>
      <c r="H71" s="92"/>
      <c r="I71" s="205"/>
      <c r="J71" s="93"/>
      <c r="K71" s="94"/>
      <c r="L71" s="95"/>
      <c r="M71" s="174"/>
      <c r="N71" s="197"/>
      <c r="O71" s="173"/>
      <c r="P71" s="173"/>
      <c r="R71" s="97" t="s">
        <v>144</v>
      </c>
      <c r="S71" s="258"/>
      <c r="T71" s="98"/>
      <c r="U71" s="99"/>
      <c r="V71" s="90"/>
      <c r="W71" s="91"/>
      <c r="X71" s="92"/>
      <c r="Y71" s="205"/>
      <c r="Z71" s="93"/>
      <c r="AA71" s="94"/>
      <c r="AB71" s="95"/>
      <c r="AC71" s="174"/>
      <c r="AD71" s="197"/>
      <c r="AE71" s="173"/>
      <c r="AF71" s="173"/>
      <c r="AH71" s="97" t="s">
        <v>144</v>
      </c>
      <c r="AI71" s="258"/>
      <c r="AJ71" s="98"/>
      <c r="AK71" s="99"/>
      <c r="AL71" s="90"/>
      <c r="AM71" s="91"/>
      <c r="AN71" s="92"/>
      <c r="AO71" s="205"/>
      <c r="AP71" s="93"/>
      <c r="AQ71" s="94"/>
      <c r="AR71" s="95"/>
      <c r="AS71" s="174"/>
      <c r="AT71" s="197"/>
      <c r="AU71" s="173"/>
      <c r="AV71" s="173"/>
      <c r="AW71" s="102"/>
      <c r="AX71" s="97" t="s">
        <v>144</v>
      </c>
      <c r="AY71" s="258"/>
      <c r="AZ71" s="98"/>
      <c r="BA71" s="99"/>
      <c r="BB71" s="90"/>
      <c r="BC71" s="91"/>
      <c r="BD71" s="92"/>
      <c r="BE71" s="205"/>
      <c r="BF71" s="93"/>
      <c r="BG71" s="94"/>
      <c r="BH71" s="95"/>
      <c r="BI71" s="174"/>
      <c r="BJ71" s="173"/>
      <c r="BK71" s="173"/>
      <c r="BL71" s="173"/>
      <c r="BN71" s="97" t="s">
        <v>144</v>
      </c>
      <c r="BO71" s="258"/>
      <c r="BP71" s="98"/>
      <c r="BQ71" s="99"/>
      <c r="BR71" s="90"/>
      <c r="BS71" s="91"/>
      <c r="BT71" s="92"/>
      <c r="BU71" s="205"/>
      <c r="BV71" s="93"/>
      <c r="BW71" s="94"/>
      <c r="BX71" s="95"/>
      <c r="BY71" s="174"/>
      <c r="BZ71" s="197"/>
      <c r="CA71" s="173"/>
      <c r="CB71" s="173"/>
    </row>
    <row r="72" spans="2:80" s="132" customFormat="1" ht="18">
      <c r="B72" s="133" t="s">
        <v>14</v>
      </c>
      <c r="C72" s="134"/>
      <c r="D72" s="135" t="s">
        <v>11</v>
      </c>
      <c r="E72" s="136"/>
      <c r="F72" s="135" t="s">
        <v>12</v>
      </c>
      <c r="G72" s="137"/>
      <c r="H72" s="138" t="s">
        <v>10</v>
      </c>
      <c r="I72" s="341" t="s">
        <v>1</v>
      </c>
      <c r="J72" s="139" t="s">
        <v>2</v>
      </c>
      <c r="K72" s="140" t="s">
        <v>20</v>
      </c>
      <c r="L72" s="141" t="s">
        <v>8</v>
      </c>
      <c r="M72" s="175"/>
      <c r="N72" s="202" t="s">
        <v>167</v>
      </c>
      <c r="O72" s="183" t="s">
        <v>11</v>
      </c>
      <c r="P72" s="183" t="s">
        <v>12</v>
      </c>
      <c r="R72" s="133" t="s">
        <v>15</v>
      </c>
      <c r="S72" s="134"/>
      <c r="T72" s="135" t="s">
        <v>11</v>
      </c>
      <c r="U72" s="136"/>
      <c r="V72" s="135" t="s">
        <v>12</v>
      </c>
      <c r="W72" s="137"/>
      <c r="X72" s="138" t="s">
        <v>10</v>
      </c>
      <c r="Y72" s="341" t="s">
        <v>1</v>
      </c>
      <c r="Z72" s="339" t="s">
        <v>2</v>
      </c>
      <c r="AA72" s="140" t="s">
        <v>20</v>
      </c>
      <c r="AB72" s="141" t="s">
        <v>8</v>
      </c>
      <c r="AC72" s="175"/>
      <c r="AD72" s="202" t="s">
        <v>167</v>
      </c>
      <c r="AE72" s="183" t="s">
        <v>11</v>
      </c>
      <c r="AF72" s="183" t="s">
        <v>12</v>
      </c>
      <c r="AG72" s="143"/>
      <c r="AH72" s="133" t="s">
        <v>16</v>
      </c>
      <c r="AI72" s="134"/>
      <c r="AJ72" s="135" t="s">
        <v>11</v>
      </c>
      <c r="AK72" s="136"/>
      <c r="AL72" s="135" t="s">
        <v>12</v>
      </c>
      <c r="AM72" s="137"/>
      <c r="AN72" s="342" t="s">
        <v>10</v>
      </c>
      <c r="AO72" s="341" t="s">
        <v>1</v>
      </c>
      <c r="AP72" s="139" t="s">
        <v>2</v>
      </c>
      <c r="AQ72" s="140" t="s">
        <v>20</v>
      </c>
      <c r="AR72" s="141" t="s">
        <v>8</v>
      </c>
      <c r="AS72" s="175"/>
      <c r="AT72" s="202" t="s">
        <v>167</v>
      </c>
      <c r="AU72" s="183" t="s">
        <v>11</v>
      </c>
      <c r="AV72" s="183" t="s">
        <v>12</v>
      </c>
      <c r="AW72" s="142"/>
      <c r="AX72" s="133" t="s">
        <v>21</v>
      </c>
      <c r="AY72" s="134"/>
      <c r="AZ72" s="135" t="s">
        <v>11</v>
      </c>
      <c r="BA72" s="136"/>
      <c r="BB72" s="135" t="s">
        <v>12</v>
      </c>
      <c r="BC72" s="137"/>
      <c r="BD72" s="342" t="s">
        <v>10</v>
      </c>
      <c r="BE72" s="206" t="s">
        <v>1</v>
      </c>
      <c r="BF72" s="339" t="s">
        <v>2</v>
      </c>
      <c r="BG72" s="140" t="s">
        <v>20</v>
      </c>
      <c r="BH72" s="141" t="s">
        <v>8</v>
      </c>
      <c r="BI72" s="175"/>
      <c r="BJ72" s="183" t="s">
        <v>167</v>
      </c>
      <c r="BK72" s="183" t="s">
        <v>11</v>
      </c>
      <c r="BL72" s="183" t="s">
        <v>12</v>
      </c>
      <c r="BN72" s="133" t="s">
        <v>22</v>
      </c>
      <c r="BO72" s="134"/>
      <c r="BP72" s="135" t="s">
        <v>11</v>
      </c>
      <c r="BQ72" s="136"/>
      <c r="BR72" s="135" t="s">
        <v>12</v>
      </c>
      <c r="BS72" s="137"/>
      <c r="BT72" s="138" t="s">
        <v>10</v>
      </c>
      <c r="BU72" s="340" t="s">
        <v>1</v>
      </c>
      <c r="BV72" s="339" t="s">
        <v>2</v>
      </c>
      <c r="BW72" s="140" t="s">
        <v>20</v>
      </c>
      <c r="BX72" s="141" t="s">
        <v>8</v>
      </c>
      <c r="BY72" s="175"/>
      <c r="BZ72" s="202" t="s">
        <v>167</v>
      </c>
      <c r="CA72" s="183" t="s">
        <v>11</v>
      </c>
      <c r="CB72" s="183" t="s">
        <v>12</v>
      </c>
    </row>
    <row r="73" spans="2:80" ht="15.6">
      <c r="B73" s="447" t="str">
        <f>IF(B49=Überblick!D52,Überblick!D53,IF(B49=Überblick!E52,Überblick!E53,IF(B49=Überblick!F52,Überblick!F53,IF(B49=Überblick!G52,Überblick!G53,IF(B49=Überblick!H52,Überblick!H53,IF(B49=Überblick!I52,Überblick!I53,IF(B49=Überblick!J52,Überblick!J53,#N/A)))))))</f>
        <v>Lowbar Kniebeuge</v>
      </c>
      <c r="C73" s="259"/>
      <c r="D73" s="343" t="s">
        <v>213</v>
      </c>
      <c r="E73" s="261" t="s">
        <v>7</v>
      </c>
      <c r="F73" s="262">
        <v>7</v>
      </c>
      <c r="G73" s="263"/>
      <c r="H73" s="344">
        <f>0.8*K50</f>
        <v>0</v>
      </c>
      <c r="I73" s="264" t="e">
        <f>(H73/Überblick!E10)*100</f>
        <v>#DIV/0!</v>
      </c>
      <c r="J73" s="265">
        <v>6</v>
      </c>
      <c r="K73" s="265"/>
      <c r="L73" s="442" t="e">
        <f>(D73*F73*K73)+(D74*F74*K74)</f>
        <v>#VALUE!</v>
      </c>
      <c r="M73" s="176"/>
      <c r="N73" s="199" t="e">
        <f>I73</f>
        <v>#DIV/0!</v>
      </c>
      <c r="O73" s="191" t="str">
        <f>D73</f>
        <v>2 bis 3</v>
      </c>
      <c r="P73" s="351" t="e">
        <f>D73*F73</f>
        <v>#VALUE!</v>
      </c>
      <c r="R73" s="27" t="str">
        <f>IF(R49=Überblick!Q52,Überblick!Q53,IF(R49=Überblick!R52,Überblick!R53,IF(R49=Überblick!S52,Überblick!S53,IF(R49=Überblick!T52,Überblick!T53,IF(R49=Überblick!U52,Überblick!U53,IF(R49=Überblick!V52,Überblick!V53,IF(R49=Überblick!W52,Überblick!W53,#N/A)))))))</f>
        <v>Bankdrücken</v>
      </c>
      <c r="S73" s="259"/>
      <c r="T73" s="293" t="s">
        <v>213</v>
      </c>
      <c r="U73" s="261" t="s">
        <v>7</v>
      </c>
      <c r="V73" s="262">
        <v>7</v>
      </c>
      <c r="W73" s="263"/>
      <c r="X73" s="344">
        <f>0.8*AA50</f>
        <v>0</v>
      </c>
      <c r="Y73" s="264" t="e">
        <f>(X73/Überblick!E12)*100</f>
        <v>#DIV/0!</v>
      </c>
      <c r="Z73" s="265">
        <v>6</v>
      </c>
      <c r="AA73" s="265"/>
      <c r="AB73" s="101" t="e">
        <f>(T73*V73*AA73)</f>
        <v>#VALUE!</v>
      </c>
      <c r="AC73" s="177"/>
      <c r="AD73" s="199" t="e">
        <f>Y73</f>
        <v>#DIV/0!</v>
      </c>
      <c r="AE73" s="191" t="str">
        <f>T73</f>
        <v>2 bis 3</v>
      </c>
      <c r="AF73" s="191" t="e">
        <f>T73*V73</f>
        <v>#VALUE!</v>
      </c>
      <c r="AH73" s="447" t="str">
        <f>IF(AH49=Überblick!AC52,Überblick!AC53,IF(AH49=Überblick!AD52,Überblick!AD53,IF(AH49=Überblick!AE52,Überblick!AE53,IF(AH49=Überblick!AF52,Überblick!AF53,IF(AH49=Überblick!AG52,Überblick!AG53,IF(AH49=Überblick!AH52,Überblick!AH53,IF(AH49=Überblick!AI52,Überblick!AI53,#N/A)))))))</f>
        <v>Konventionelles Kreuzheben</v>
      </c>
      <c r="AI73" s="259"/>
      <c r="AJ73" s="293">
        <v>2</v>
      </c>
      <c r="AK73" s="261" t="s">
        <v>7</v>
      </c>
      <c r="AL73" s="262">
        <v>6</v>
      </c>
      <c r="AM73" s="263"/>
      <c r="AN73" s="344">
        <f>0.8*AQ50</f>
        <v>0</v>
      </c>
      <c r="AO73" s="264" t="e">
        <f>(AN73/Überblick!E14)*100</f>
        <v>#DIV/0!</v>
      </c>
      <c r="AP73" s="265">
        <v>6</v>
      </c>
      <c r="AQ73" s="265"/>
      <c r="AR73" s="442">
        <f>(AJ73*AL73*AQ73)</f>
        <v>0</v>
      </c>
      <c r="AS73" s="176"/>
      <c r="AT73" s="199" t="e">
        <f>((LEFT(AO73,2)+RIGHT(AO73,2))/2)</f>
        <v>#DIV/0!</v>
      </c>
      <c r="AU73" s="191">
        <f>AJ73</f>
        <v>2</v>
      </c>
      <c r="AV73" s="191">
        <f>AJ73*AL73</f>
        <v>12</v>
      </c>
      <c r="AX73" s="447" t="str">
        <f>IF(AX49=Überblick!BA52,Überblick!BA53,IF(AX49=Überblick!BB52,Überblick!BB53,IF(AX49=Überblick!BC52,Überblick!BC53,IF(AX49=Überblick!BD52,Überblick!BD53,IF(AX49=Überblick!BE52,Überblick!BE53,IF(AX49=Überblick!BF52,Überblick!BF53,IF(AX49=Überblick!BG52,Überblick!BG53,#N/A)))))))</f>
        <v>Lowbar Kniebeuge</v>
      </c>
      <c r="AY73" s="259"/>
      <c r="AZ73" s="293">
        <v>2</v>
      </c>
      <c r="BA73" s="261" t="s">
        <v>7</v>
      </c>
      <c r="BB73" s="262">
        <v>6</v>
      </c>
      <c r="BC73" s="263"/>
      <c r="BD73" s="344">
        <f>0.8*BG50</f>
        <v>0</v>
      </c>
      <c r="BE73" s="264" t="e">
        <f>(BD73/Überblick!E10)*100</f>
        <v>#DIV/0!</v>
      </c>
      <c r="BF73" s="265">
        <v>6</v>
      </c>
      <c r="BG73" s="265"/>
      <c r="BH73" s="442">
        <f>(AZ73*BB73*BG73)+(AZ74*BB74*BG74)</f>
        <v>0</v>
      </c>
      <c r="BI73" s="176"/>
      <c r="BJ73" s="199" t="e">
        <f>((LEFT(BE73,2)+RIGHT(BE73,2))/2)</f>
        <v>#DIV/0!</v>
      </c>
      <c r="BK73" s="191">
        <f>AZ73</f>
        <v>2</v>
      </c>
      <c r="BL73" s="191">
        <f>AZ73*BB73</f>
        <v>12</v>
      </c>
      <c r="BN73" s="447" t="str">
        <f>IF(BN49=Überblick!BM52,Überblick!BM53,IF(BN49=Überblick!BN52,Überblick!BN53,IF(BN49=Überblick!BO52,Überblick!BO53,IF(BN49=Überblick!BP52,Überblick!BP53,IF(BN49=Überblick!BQ52,Überblick!BQ53,IF(BN49=Überblick!BR52,Überblick!BR53,IF(BN49=Überblick!BS52,Überblick!BS53,#N/A)))))))</f>
        <v>Bankdrücken</v>
      </c>
      <c r="BO73" s="259"/>
      <c r="BP73" s="293" t="s">
        <v>213</v>
      </c>
      <c r="BQ73" s="261" t="s">
        <v>7</v>
      </c>
      <c r="BR73" s="262">
        <v>6</v>
      </c>
      <c r="BS73" s="263"/>
      <c r="BT73" s="344">
        <f>0.8*BW50</f>
        <v>0</v>
      </c>
      <c r="BU73" s="264" t="e">
        <f>(BT73/Überblick!E12)*100</f>
        <v>#DIV/0!</v>
      </c>
      <c r="BV73" s="265">
        <v>6</v>
      </c>
      <c r="BW73" s="265"/>
      <c r="BX73" s="442" t="e">
        <f>(BP73*BR73*BW73)</f>
        <v>#VALUE!</v>
      </c>
      <c r="BY73" s="176"/>
      <c r="BZ73" s="199" t="e">
        <f>((LEFT(BU73,2)+RIGHT(BU73,2))/2)</f>
        <v>#DIV/0!</v>
      </c>
      <c r="CA73" s="191" t="str">
        <f>BP73</f>
        <v>2 bis 3</v>
      </c>
      <c r="CB73" s="191" t="e">
        <f>BP73*BR73</f>
        <v>#VALUE!</v>
      </c>
    </row>
    <row r="74" spans="2:80" ht="15.6">
      <c r="B74" s="448"/>
      <c r="C74" s="266"/>
      <c r="D74" s="267"/>
      <c r="E74" s="268"/>
      <c r="F74" s="269"/>
      <c r="G74" s="270"/>
      <c r="H74" s="345"/>
      <c r="I74" s="271"/>
      <c r="J74" s="272"/>
      <c r="K74" s="272"/>
      <c r="L74" s="443"/>
      <c r="M74" s="176"/>
      <c r="N74" s="199"/>
      <c r="O74" s="191"/>
      <c r="P74" s="191"/>
      <c r="R74" s="448" t="str">
        <f>IF(R49=Überblick!Q52,Überblick!Q54,IF(R49=Überblick!R52,Überblick!R54,IF(R49=Überblick!S52,Überblick!S54,IF(R49=Überblick!T52,Überblick!T54,IF(R49=Überblick!U52,Überblick!U54,IF(R49=Überblick!V52,Überblick!V54,IF(R49=Überblick!W52,Überblick!W54,#N/A)))))))</f>
        <v>Military Press</v>
      </c>
      <c r="S74" s="294"/>
      <c r="T74" s="274">
        <v>2</v>
      </c>
      <c r="U74" s="275" t="s">
        <v>7</v>
      </c>
      <c r="V74" s="276">
        <v>8</v>
      </c>
      <c r="W74" s="295"/>
      <c r="X74" s="345">
        <f>0.8*AA51</f>
        <v>0</v>
      </c>
      <c r="Y74" s="271" t="e">
        <f>(X74/Überblick!E16)*100</f>
        <v>#DIV/0!</v>
      </c>
      <c r="Z74" s="272">
        <v>6</v>
      </c>
      <c r="AA74" s="272"/>
      <c r="AB74" s="443">
        <f>(T75*V75*AA75)+(T74*V74*AA74)</f>
        <v>0</v>
      </c>
      <c r="AC74" s="176"/>
      <c r="AD74" s="199" t="e">
        <f>Y74</f>
        <v>#DIV/0!</v>
      </c>
      <c r="AE74" s="191">
        <f>T74</f>
        <v>2</v>
      </c>
      <c r="AF74" s="191">
        <f t="shared" ref="AF74:AF80" si="47">T74*V74</f>
        <v>16</v>
      </c>
      <c r="AH74" s="448"/>
      <c r="AI74" s="266"/>
      <c r="AJ74" s="267"/>
      <c r="AK74" s="268"/>
      <c r="AL74" s="269"/>
      <c r="AM74" s="270"/>
      <c r="AN74" s="345"/>
      <c r="AO74" s="271"/>
      <c r="AP74" s="272"/>
      <c r="AQ74" s="272"/>
      <c r="AR74" s="443"/>
      <c r="AS74" s="176"/>
      <c r="AT74" s="199"/>
      <c r="AU74" s="191"/>
      <c r="AV74" s="191"/>
      <c r="AX74" s="448"/>
      <c r="AY74" s="266"/>
      <c r="AZ74" s="267"/>
      <c r="BA74" s="268"/>
      <c r="BB74" s="269"/>
      <c r="BC74" s="270"/>
      <c r="BD74" s="345"/>
      <c r="BE74" s="271"/>
      <c r="BF74" s="272"/>
      <c r="BG74" s="272"/>
      <c r="BH74" s="443"/>
      <c r="BI74" s="176"/>
      <c r="BJ74" s="199">
        <f>BE74</f>
        <v>0</v>
      </c>
      <c r="BK74" s="191">
        <f>AZ74</f>
        <v>0</v>
      </c>
      <c r="BL74" s="191">
        <f t="shared" ref="BL74:BL78" si="48">AZ74*BB74</f>
        <v>0</v>
      </c>
      <c r="BN74" s="448"/>
      <c r="BO74" s="266"/>
      <c r="BP74" s="267"/>
      <c r="BQ74" s="268"/>
      <c r="BR74" s="269"/>
      <c r="BS74" s="270"/>
      <c r="BT74" s="345"/>
      <c r="BU74" s="271"/>
      <c r="BV74" s="272"/>
      <c r="BW74" s="272"/>
      <c r="BX74" s="443"/>
      <c r="BY74" s="176"/>
      <c r="BZ74" s="199"/>
      <c r="CA74" s="191"/>
      <c r="CB74" s="191"/>
    </row>
    <row r="75" spans="2:80" ht="15.6">
      <c r="B75" s="27" t="str">
        <f>IF(B49=Überblick!D52,Überblick!D54,IF(B49=Überblick!E52,Überblick!E54,IF(B49=Überblick!F52,Überblick!F54,IF(B49=Überblick!G52,Überblick!G54,IF(B49=Überblick!H52,Überblick!H54,IF(B49=Überblick!I52,Überblick!I54,IF(B49=Überblick!J52,Überblick!J54,#N/A)))))))</f>
        <v>Romanian DL</v>
      </c>
      <c r="C75" s="273"/>
      <c r="D75" s="274">
        <v>2</v>
      </c>
      <c r="E75" s="275" t="s">
        <v>7</v>
      </c>
      <c r="F75" s="276">
        <f>IF(OR(B75="Stiff Leg DL",B75="Romanian DL"),8,6)</f>
        <v>8</v>
      </c>
      <c r="G75" s="277"/>
      <c r="H75" s="345">
        <f>0.8*K52</f>
        <v>0</v>
      </c>
      <c r="I75" s="271"/>
      <c r="J75" s="272">
        <v>6</v>
      </c>
      <c r="K75" s="272"/>
      <c r="L75" s="101">
        <f>(D75*F75*K75)</f>
        <v>0</v>
      </c>
      <c r="M75" s="177"/>
      <c r="N75" s="199" t="e">
        <f>((LEFT(I75,2)+RIGHT(I75,2))/2)</f>
        <v>#VALUE!</v>
      </c>
      <c r="O75" s="191">
        <f>D75</f>
        <v>2</v>
      </c>
      <c r="P75" s="191">
        <f t="shared" ref="P75:P78" si="49">D75*F75</f>
        <v>16</v>
      </c>
      <c r="R75" s="448"/>
      <c r="S75" s="273"/>
      <c r="T75" s="274"/>
      <c r="U75" s="275"/>
      <c r="V75" s="276"/>
      <c r="W75" s="277"/>
      <c r="X75" s="345"/>
      <c r="Y75" s="271"/>
      <c r="Z75" s="272"/>
      <c r="AA75" s="272"/>
      <c r="AB75" s="443"/>
      <c r="AC75" s="176"/>
      <c r="AD75" s="191">
        <f>Y75</f>
        <v>0</v>
      </c>
      <c r="AE75" s="191">
        <f>T75</f>
        <v>0</v>
      </c>
      <c r="AF75" s="191">
        <f t="shared" si="47"/>
        <v>0</v>
      </c>
      <c r="AH75" s="27" t="str">
        <f>IF(AH49=Überblick!AC52,Überblick!AC54,IF(AH49=Überblick!AD52,Überblick!AD54,IF(AH49=Überblick!AE52,Überblick!AE54,IF(AH49=Überblick!AF52,Überblick!AF54,IF(AH49=Überblick!AG52,Überblick!AG54,IF(AH49=Überblick!AH52,Überblick!AH54,IF(AH49=Überblick!AI52,Überblick!AI54,#N/A)))))))</f>
        <v>Frontkniebeuge</v>
      </c>
      <c r="AI75" s="273"/>
      <c r="AJ75" s="274">
        <v>2</v>
      </c>
      <c r="AK75" s="275" t="s">
        <v>7</v>
      </c>
      <c r="AL75" s="276">
        <v>6</v>
      </c>
      <c r="AM75" s="277"/>
      <c r="AN75" s="345">
        <f>0.8*AQ52</f>
        <v>0</v>
      </c>
      <c r="AO75" s="271"/>
      <c r="AP75" s="272">
        <v>6</v>
      </c>
      <c r="AQ75" s="272"/>
      <c r="AR75" s="101">
        <f>(AJ75*AL75*AQ75)</f>
        <v>0</v>
      </c>
      <c r="AS75" s="177"/>
      <c r="AT75" s="199" t="e">
        <f>((LEFT(AO75,2)+RIGHT(AO75,2))/2)</f>
        <v>#VALUE!</v>
      </c>
      <c r="AU75" s="191">
        <f>AJ75</f>
        <v>2</v>
      </c>
      <c r="AV75" s="191">
        <f t="shared" ref="AV75:AV77" si="50">AJ75*AL75</f>
        <v>12</v>
      </c>
      <c r="AX75" s="27" t="str">
        <f>IF(AX49=Überblick!BA52,Überblick!BA54,IF(AX49=Überblick!BB52,Überblick!BB54,IF(AX49=Überblick!BC52,Überblick!BC54,IF(AX49=Überblick!BD52,Überblick!BD54,IF(AX49=Überblick!BE52,Überblick!BE54,IF(AX49=Überblick!BF52,Überblick!BF54,IF(AX49=Überblick!BG52,Überblick!BG54,#N/A)))))))</f>
        <v>Hip Thrusts</v>
      </c>
      <c r="AY75" s="273"/>
      <c r="AZ75" s="274" t="s">
        <v>214</v>
      </c>
      <c r="BA75" s="275" t="s">
        <v>7</v>
      </c>
      <c r="BB75" s="276">
        <v>8</v>
      </c>
      <c r="BC75" s="277"/>
      <c r="BD75" s="345">
        <f>0.8*BG52</f>
        <v>0</v>
      </c>
      <c r="BE75" s="271"/>
      <c r="BF75" s="272">
        <v>6</v>
      </c>
      <c r="BG75" s="272"/>
      <c r="BH75" s="103"/>
      <c r="BI75" s="177"/>
      <c r="BJ75" s="209"/>
      <c r="BK75" s="210" t="str">
        <f>AZ75</f>
        <v>1 bis 2</v>
      </c>
      <c r="BL75" s="210" t="e">
        <f t="shared" si="48"/>
        <v>#VALUE!</v>
      </c>
      <c r="BN75" s="27" t="str">
        <f>IF(BN49=Überblick!BM52,Überblick!BM54,IF(BN49=Überblick!BN52,Überblick!BN54,IF(BN49=Überblick!BO52,Überblick!BO54,IF(BN49=Überblick!BP52,Überblick!BP54,IF(BN49=Überblick!BQ52,Überblick!BQ54,IF(BN49=Überblick!BR52,Überblick!BR54,IF(BN49=Überblick!BS52,Überblick!BS54,#N/A)))))))</f>
        <v>Military Press</v>
      </c>
      <c r="BO75" s="273"/>
      <c r="BP75" s="274">
        <v>2</v>
      </c>
      <c r="BQ75" s="275" t="s">
        <v>7</v>
      </c>
      <c r="BR75" s="276">
        <v>7</v>
      </c>
      <c r="BS75" s="277"/>
      <c r="BT75" s="345">
        <f>0.8*BW52</f>
        <v>0</v>
      </c>
      <c r="BU75" s="296" t="e">
        <f>(BT75/Überblick!E16)*100</f>
        <v>#DIV/0!</v>
      </c>
      <c r="BV75" s="272">
        <v>6</v>
      </c>
      <c r="BW75" s="272"/>
      <c r="BX75" s="101">
        <f>(BP75*BR75*BW75)</f>
        <v>0</v>
      </c>
      <c r="BY75" s="177"/>
      <c r="BZ75" s="199" t="e">
        <f>((LEFT(BU75,2)+RIGHT(BU75,2))/2)</f>
        <v>#DIV/0!</v>
      </c>
      <c r="CA75" s="191">
        <f>BP75</f>
        <v>2</v>
      </c>
      <c r="CB75" s="191">
        <f t="shared" ref="CB75:CB79" si="51">BP75*BR75</f>
        <v>14</v>
      </c>
    </row>
    <row r="76" spans="2:80" ht="15.6">
      <c r="B76" s="27" t="str">
        <f>IF(B49=Überblick!D52,Überblick!D55,IF(B49=Überblick!E52,Überblick!E55,IF(B49=Überblick!F52,Überblick!F55,IF(B49=Überblick!G52,Überblick!G55,IF(B49=Überblick!H52,Überblick!H55,IF(B49=Überblick!I52,Überblick!I55,IF(B49=Überblick!J52,Überblick!J55,#N/A)))))))</f>
        <v>Belt Squat</v>
      </c>
      <c r="C76" s="266"/>
      <c r="D76" s="267" t="s">
        <v>214</v>
      </c>
      <c r="E76" s="268" t="s">
        <v>7</v>
      </c>
      <c r="F76" s="269">
        <v>10</v>
      </c>
      <c r="G76" s="270"/>
      <c r="H76" s="345">
        <f>0.8*K53</f>
        <v>0</v>
      </c>
      <c r="I76" s="271"/>
      <c r="J76" s="272">
        <v>6</v>
      </c>
      <c r="K76" s="272"/>
      <c r="L76" s="103"/>
      <c r="M76" s="177"/>
      <c r="N76" s="208"/>
      <c r="O76" s="192" t="str">
        <f t="shared" ref="O76:O77" si="52">D76</f>
        <v>1 bis 2</v>
      </c>
      <c r="P76" s="210" t="e">
        <f t="shared" si="49"/>
        <v>#VALUE!</v>
      </c>
      <c r="R76" s="27" t="str">
        <f>IF(R49=Überblick!Q52,Überblick!Q55,IF(R49=Überblick!R52,Überblick!R55,IF(R49=Überblick!S52,Überblick!S55,IF(R49=Überblick!T52,Überblick!T55,IF(R49=Überblick!U52,Überblick!U55,IF(R49=Überblick!V52,Überblick!V55,IF(R49=Überblick!W52,Überblick!W55,#N/A)))))))</f>
        <v>Seal Rows</v>
      </c>
      <c r="S76" s="266"/>
      <c r="T76" s="267">
        <v>2</v>
      </c>
      <c r="U76" s="268" t="s">
        <v>7</v>
      </c>
      <c r="V76" s="269">
        <v>6</v>
      </c>
      <c r="W76" s="270"/>
      <c r="X76" s="345">
        <f>0.8*AA53</f>
        <v>0</v>
      </c>
      <c r="Y76" s="271"/>
      <c r="Z76" s="272">
        <v>6</v>
      </c>
      <c r="AA76" s="272"/>
      <c r="AB76" s="129"/>
      <c r="AC76" s="176"/>
      <c r="AD76" s="208"/>
      <c r="AE76" s="192">
        <f t="shared" ref="AE76:AE77" si="53">T76</f>
        <v>2</v>
      </c>
      <c r="AF76" s="210">
        <f t="shared" si="47"/>
        <v>12</v>
      </c>
      <c r="AH76" s="27" t="str">
        <f>IF(AH49=Überblick!AC52,Überblick!AC55,IF(AH49=Überblick!AD52,Überblick!AD55,IF(AH49=Überblick!AE52,Überblick!AE55,IF(AH49=Überblick!AF52,Überblick!AF55,IF(AH49=Überblick!AG52,Überblick!AG55,IF(AH49=Überblick!AH52,Überblick!AH55,IF(AH49=Überblick!AI52,Überblick!AI55,#N/A)))))))</f>
        <v>Schrägbankdrücken</v>
      </c>
      <c r="AI76" s="266"/>
      <c r="AJ76" s="267">
        <v>2</v>
      </c>
      <c r="AK76" s="268" t="s">
        <v>7</v>
      </c>
      <c r="AL76" s="269">
        <f>IF(OR(AH76="Schrägbank",AH76="Enges Bankdrücken"),6,4)</f>
        <v>4</v>
      </c>
      <c r="AM76" s="270"/>
      <c r="AN76" s="345">
        <f>0.8*AQ53</f>
        <v>0</v>
      </c>
      <c r="AO76" s="271"/>
      <c r="AP76" s="272">
        <v>6</v>
      </c>
      <c r="AQ76" s="272"/>
      <c r="AR76" s="101">
        <f>(AJ76*AL76*AQ76)</f>
        <v>0</v>
      </c>
      <c r="AS76" s="177"/>
      <c r="AT76" s="199" t="e">
        <f>((LEFT(AO76,2)+RIGHT(AO76,2))/2)</f>
        <v>#VALUE!</v>
      </c>
      <c r="AU76" s="195">
        <f t="shared" ref="AU76:AU77" si="54">AJ76</f>
        <v>2</v>
      </c>
      <c r="AV76" s="191">
        <f t="shared" si="50"/>
        <v>8</v>
      </c>
      <c r="AX76" s="27" t="str">
        <f>IF(AX49=Überblick!BA52,Überblick!BA55,IF(AX49=Überblick!BB52,Überblick!BB55,IF(AX49=Überblick!BC52,Überblick!BC55,IF(AX49=Überblick!BD52,Überblick!BD55,IF(AX49=Überblick!BE52,Überblick!BE55,IF(AX49=Überblick!BF52,Überblick!BF55,IF(AX49=Überblick!BG52,Überblick!BG55,#N/A)))))))</f>
        <v>Belt Squat</v>
      </c>
      <c r="AY76" s="266"/>
      <c r="AZ76" s="267" t="s">
        <v>214</v>
      </c>
      <c r="BA76" s="268" t="s">
        <v>7</v>
      </c>
      <c r="BB76" s="269">
        <v>8</v>
      </c>
      <c r="BC76" s="270"/>
      <c r="BD76" s="345">
        <f>0.8*BG53</f>
        <v>0</v>
      </c>
      <c r="BE76" s="271"/>
      <c r="BF76" s="272">
        <v>6</v>
      </c>
      <c r="BG76" s="272"/>
      <c r="BH76" s="103"/>
      <c r="BI76" s="177"/>
      <c r="BJ76" s="184"/>
      <c r="BK76" s="192" t="str">
        <f t="shared" ref="BK76:BK77" si="55">AZ76</f>
        <v>1 bis 2</v>
      </c>
      <c r="BL76" s="210" t="e">
        <f t="shared" si="48"/>
        <v>#VALUE!</v>
      </c>
      <c r="BN76" s="27" t="str">
        <f>IF(BN49=Überblick!BM52,Überblick!BM55,IF(BN49=Überblick!BN52,Überblick!BN55,IF(BN49=Überblick!BO52,Überblick!BO55,IF(BN49=Überblick!BP52,Überblick!BP55,IF(BN49=Überblick!BQ52,Überblick!BQ55,IF(BN49=Überblick!BR52,Überblick!BR55,IF(BN49=Überblick!BS52,Überblick!BS55,#N/A)))))))</f>
        <v>Seal Rows</v>
      </c>
      <c r="BO76" s="266"/>
      <c r="BP76" s="267">
        <v>2</v>
      </c>
      <c r="BQ76" s="268" t="s">
        <v>7</v>
      </c>
      <c r="BR76" s="269">
        <v>8</v>
      </c>
      <c r="BS76" s="270"/>
      <c r="BT76" s="345">
        <f>0.8*BW53</f>
        <v>0</v>
      </c>
      <c r="BU76" s="271"/>
      <c r="BV76" s="272">
        <v>6</v>
      </c>
      <c r="BW76" s="272"/>
      <c r="BX76" s="103"/>
      <c r="BY76" s="177"/>
      <c r="BZ76" s="208"/>
      <c r="CA76" s="192">
        <f t="shared" ref="CA76:CA77" si="56">BP76</f>
        <v>2</v>
      </c>
      <c r="CB76" s="210">
        <f t="shared" si="51"/>
        <v>16</v>
      </c>
    </row>
    <row r="77" spans="2:80" ht="15.6">
      <c r="B77" s="27" t="str">
        <f>IF(B49=Überblick!D52,Überblick!D56,IF(B49=Überblick!E52,Überblick!E56,IF(B49=Überblick!F52,Überblick!F56,IF(B49=Überblick!G52,Überblick!G56,IF(B49=Überblick!H52,Überblick!H56,IF(B49=Überblick!I52,Überblick!I56,IF(B49=Überblick!J52,Überblick!J56,#N/A)))))))</f>
        <v>Brustabgestütztes Seitheben</v>
      </c>
      <c r="C77" s="273"/>
      <c r="D77" s="278" t="s">
        <v>213</v>
      </c>
      <c r="E77" s="279" t="s">
        <v>7</v>
      </c>
      <c r="F77" s="280">
        <v>12</v>
      </c>
      <c r="G77" s="277"/>
      <c r="H77" s="345">
        <f>0.8*K54</f>
        <v>0</v>
      </c>
      <c r="I77" s="271"/>
      <c r="J77" s="272">
        <v>6</v>
      </c>
      <c r="K77" s="272"/>
      <c r="L77" s="104"/>
      <c r="M77" s="177"/>
      <c r="N77" s="200"/>
      <c r="O77" s="192" t="str">
        <f t="shared" si="52"/>
        <v>2 bis 3</v>
      </c>
      <c r="P77" s="210" t="e">
        <f t="shared" si="49"/>
        <v>#VALUE!</v>
      </c>
      <c r="R77" s="27" t="str">
        <f>IF(R49=Überblick!Q52,Überblick!Q56,IF(R49=Überblick!R52,Überblick!R56,IF(R49=Überblick!S52,Überblick!S56,IF(R49=Überblick!T52,Überblick!T56,IF(R49=Überblick!U52,Überblick!U56,IF(R49=Überblick!V52,Überblick!V56,IF(R49=Überblick!W52,Überblick!W56,#N/A)))))))</f>
        <v>Klimmzüge mit ZG - OG</v>
      </c>
      <c r="S77" s="273"/>
      <c r="T77" s="278">
        <v>2</v>
      </c>
      <c r="U77" s="279" t="s">
        <v>7</v>
      </c>
      <c r="V77" s="280">
        <v>5</v>
      </c>
      <c r="W77" s="277" t="s">
        <v>209</v>
      </c>
      <c r="X77" s="345">
        <f>0.8*AA54</f>
        <v>0</v>
      </c>
      <c r="Y77" s="271"/>
      <c r="Z77" s="272">
        <v>6</v>
      </c>
      <c r="AA77" s="272"/>
      <c r="AB77" s="104"/>
      <c r="AC77" s="177"/>
      <c r="AD77" s="200"/>
      <c r="AE77" s="192">
        <f t="shared" si="53"/>
        <v>2</v>
      </c>
      <c r="AF77" s="210">
        <f t="shared" si="47"/>
        <v>10</v>
      </c>
      <c r="AG77" s="102"/>
      <c r="AH77" s="27" t="str">
        <f>IF(AH49=Überblick!AC52,Überblick!AC56,IF(AH49=Überblick!AD52,Überblick!AD56,IF(AH49=Überblick!AE52,Überblick!AE56,IF(AH49=Überblick!AF52,Überblick!AF56,IF(AH49=Überblick!AG52,Überblick!AG56,IF(AH49=Überblick!AH52,Überblick!AH56,IF(AH49=Überblick!AI52,Überblick!AI56,#N/A)))))))</f>
        <v>Beinbeuger, sitzend</v>
      </c>
      <c r="AI77" s="273"/>
      <c r="AJ77" s="278">
        <v>2</v>
      </c>
      <c r="AK77" s="279" t="s">
        <v>7</v>
      </c>
      <c r="AL77" s="280">
        <v>10</v>
      </c>
      <c r="AM77" s="277"/>
      <c r="AN77" s="345">
        <f>0.8*AQ54</f>
        <v>0</v>
      </c>
      <c r="AO77" s="271"/>
      <c r="AP77" s="272">
        <v>6</v>
      </c>
      <c r="AQ77" s="272"/>
      <c r="AR77" s="104"/>
      <c r="AS77" s="177"/>
      <c r="AT77" s="200"/>
      <c r="AU77" s="192">
        <f t="shared" si="54"/>
        <v>2</v>
      </c>
      <c r="AV77" s="210">
        <f t="shared" si="50"/>
        <v>20</v>
      </c>
      <c r="AX77" s="27" t="str">
        <f>IF(AX49=Überblick!BA52,Überblick!BA56,IF(AX49=Überblick!BB52,Überblick!BB56,IF(AX49=Überblick!BC52,Überblick!BC56,IF(AX49=Überblick!BD52,Überblick!BD56,IF(AX49=Überblick!BE52,Überblick!BE56,IF(AX49=Überblick!BF52,Überblick!BF56,IF(AX49=Überblick!BG52,Überblick!BG56,#N/A)))))))</f>
        <v>Brustabgestütztes Seitheben</v>
      </c>
      <c r="AY77" s="273"/>
      <c r="AZ77" s="278">
        <v>2</v>
      </c>
      <c r="BA77" s="279" t="s">
        <v>7</v>
      </c>
      <c r="BB77" s="280">
        <v>10</v>
      </c>
      <c r="BC77" s="277"/>
      <c r="BD77" s="345">
        <f>0.8*BG54</f>
        <v>0</v>
      </c>
      <c r="BE77" s="271"/>
      <c r="BF77" s="272">
        <v>6</v>
      </c>
      <c r="BG77" s="272"/>
      <c r="BH77" s="104"/>
      <c r="BI77" s="177"/>
      <c r="BJ77" s="185"/>
      <c r="BK77" s="192">
        <f t="shared" si="55"/>
        <v>2</v>
      </c>
      <c r="BL77" s="210">
        <f t="shared" si="48"/>
        <v>20</v>
      </c>
      <c r="BN77" s="27" t="str">
        <f>IF(BN49=Überblick!BM52,Überblick!BM56,IF(BN49=Überblick!BN52,Überblick!BN56,IF(BN49=Überblick!BO52,Überblick!BO56,IF(BN49=Überblick!BP52,Überblick!BP56,IF(BN49=Überblick!BQ52,Überblick!BQ56,IF(BN49=Überblick!BR52,Überblick!BR56,IF(BN49=Überblick!BS52,Überblick!BS56,#N/A)))))))</f>
        <v>Klimmzüge mit BW - UG</v>
      </c>
      <c r="BO77" s="273"/>
      <c r="BP77" s="367" t="str">
        <f>IF(OR(BN77="Latzug eng",BN77="Latzug weit"),"2","")</f>
        <v/>
      </c>
      <c r="BQ77" s="352" t="s">
        <v>7</v>
      </c>
      <c r="BR77" s="368" t="str">
        <f>IF(OR(BN77="Latzug eng",BN77="Latzug weit"),"6 bis 8","")</f>
        <v/>
      </c>
      <c r="BS77" s="298"/>
      <c r="BT77" s="345" t="str">
        <f>IF(OR(BN26="Latzug eng",BN26="Latzug weit"),0.8*BW54,"25-30 Wdh. über das Training verteilt")</f>
        <v>25-30 Wdh. über das Training verteilt</v>
      </c>
      <c r="BU77" s="271"/>
      <c r="BV77" s="272">
        <v>6</v>
      </c>
      <c r="BW77" s="272"/>
      <c r="BX77" s="103"/>
      <c r="BY77" s="177"/>
      <c r="BZ77" s="200"/>
      <c r="CA77" s="192" t="str">
        <f t="shared" si="56"/>
        <v/>
      </c>
      <c r="CB77" s="210" t="e">
        <f t="shared" si="51"/>
        <v>#VALUE!</v>
      </c>
    </row>
    <row r="78" spans="2:80" ht="15.6">
      <c r="B78" s="27" t="str">
        <f>IF(B49=Überblick!D52,Überblick!D57,IF(B49=Überblick!E52,Überblick!E57,IF(B49=Überblick!F52,Überblick!F57,IF(B49=Überblick!G52,Überblick!G57,IF(B49=Überblick!H52,Überblick!H57,IF(B49=Überblick!I52,Überblick!I57,IF(B49=Überblick!J52,Überblick!J57,#N/A)))))))</f>
        <v>Facepulls</v>
      </c>
      <c r="C78" s="266"/>
      <c r="D78" s="267" t="s">
        <v>213</v>
      </c>
      <c r="E78" s="268" t="s">
        <v>7</v>
      </c>
      <c r="F78" s="269">
        <v>12</v>
      </c>
      <c r="G78" s="270"/>
      <c r="H78" s="345">
        <f>0.8*K55</f>
        <v>0</v>
      </c>
      <c r="I78" s="271"/>
      <c r="J78" s="272">
        <v>6</v>
      </c>
      <c r="K78" s="272"/>
      <c r="L78" s="104"/>
      <c r="M78" s="177"/>
      <c r="N78" s="200"/>
      <c r="O78" s="192" t="str">
        <f>D78</f>
        <v>2 bis 3</v>
      </c>
      <c r="P78" s="210" t="e">
        <f t="shared" si="49"/>
        <v>#VALUE!</v>
      </c>
      <c r="R78" s="27" t="str">
        <f>IF(R49=Überblick!Q52,Überblick!Q57,IF(R49=Überblick!R52,Überblick!R57,IF(R49=Überblick!S52,Überblick!S57,IF(R49=Überblick!T52,Überblick!T57,IF(R49=Überblick!U52,Überblick!U57,IF(R49=Überblick!V52,Überblick!V57,IF(R49=Überblick!W52,Überblick!W57,#N/A)))))))</f>
        <v>SZ Curls</v>
      </c>
      <c r="S78" s="266"/>
      <c r="T78" s="267">
        <v>2</v>
      </c>
      <c r="U78" s="268" t="s">
        <v>7</v>
      </c>
      <c r="V78" s="269">
        <v>10</v>
      </c>
      <c r="W78" s="270"/>
      <c r="X78" s="345">
        <f>0.8*AA55</f>
        <v>0</v>
      </c>
      <c r="Y78" s="271"/>
      <c r="Z78" s="272">
        <v>6</v>
      </c>
      <c r="AA78" s="272"/>
      <c r="AB78" s="104"/>
      <c r="AC78" s="177"/>
      <c r="AD78" s="200"/>
      <c r="AE78" s="192">
        <f>T78</f>
        <v>2</v>
      </c>
      <c r="AF78" s="210">
        <f t="shared" si="47"/>
        <v>20</v>
      </c>
      <c r="AG78" s="102"/>
      <c r="AH78" s="27">
        <f>IF(AH49=Überblick!AC52,Überblick!AC57,IF(AH49=Überblick!AD52,Überblick!AD57,IF(AH49=Überblick!AE52,Überblick!AE57,IF(AH49=Überblick!AF52,Überblick!AF57,IF(AH49=Überblick!AG52,Überblick!AG57,IF(AH49=Überblick!AH52,Überblick!AH57,IF(AH49=Überblick!AI52,Überblick!AI57,#N/A)))))))</f>
        <v>0</v>
      </c>
      <c r="AI78" s="266"/>
      <c r="AJ78" s="267"/>
      <c r="AK78" s="268"/>
      <c r="AL78" s="269"/>
      <c r="AM78" s="270"/>
      <c r="AN78" s="345"/>
      <c r="AO78" s="271"/>
      <c r="AP78" s="272"/>
      <c r="AQ78" s="272"/>
      <c r="AR78" s="104"/>
      <c r="AS78" s="177"/>
      <c r="AT78" s="200"/>
      <c r="AU78" s="192"/>
      <c r="AV78" s="192"/>
      <c r="AX78" s="27" t="str">
        <f>IF(AX49=Überblick!BA52,Überblick!BA57,IF(AX49=Überblick!BB52,Überblick!BB57,IF(AX49=Überblick!BC52,Überblick!BC57,IF(AX49=Überblick!BD52,Überblick!BD57,IF(AX49=Überblick!BE52,Überblick!BE57,IF(AX49=Überblick!BF52,Überblick!BF57,IF(AX49=Überblick!BG52,Überblick!BG57,#N/A)))))))</f>
        <v>Facepulls</v>
      </c>
      <c r="AY78" s="266"/>
      <c r="AZ78" s="267">
        <v>2</v>
      </c>
      <c r="BA78" s="268" t="s">
        <v>7</v>
      </c>
      <c r="BB78" s="269">
        <v>10</v>
      </c>
      <c r="BC78" s="270"/>
      <c r="BD78" s="345">
        <f>0.8*BG55</f>
        <v>0</v>
      </c>
      <c r="BE78" s="271"/>
      <c r="BF78" s="272">
        <v>6</v>
      </c>
      <c r="BG78" s="272"/>
      <c r="BH78" s="104"/>
      <c r="BI78" s="177"/>
      <c r="BJ78" s="185"/>
      <c r="BK78" s="192">
        <f>AZ78</f>
        <v>2</v>
      </c>
      <c r="BL78" s="210">
        <f t="shared" si="48"/>
        <v>20</v>
      </c>
      <c r="BN78" s="27" t="str">
        <f>IF(BN49=Überblick!BM52,Überblick!BM57,IF(BN49=Überblick!BN52,Überblick!BN57,IF(BN49=Überblick!BO52,Überblick!BO57,IF(BN49=Überblick!BP52,Überblick!BP57,IF(BN49=Überblick!BQ52,Überblick!BQ57,IF(BN49=Überblick!BR52,Überblick!BR57,IF(BN49=Überblick!BS52,Überblick!BS57,#N/A)))))))</f>
        <v>SZ Curls</v>
      </c>
      <c r="BO78" s="266"/>
      <c r="BP78" s="267">
        <v>2</v>
      </c>
      <c r="BQ78" s="268" t="s">
        <v>7</v>
      </c>
      <c r="BR78" s="269">
        <v>8</v>
      </c>
      <c r="BS78" s="270"/>
      <c r="BT78" s="345">
        <f>0.8*BW55</f>
        <v>0</v>
      </c>
      <c r="BU78" s="271"/>
      <c r="BV78" s="272">
        <v>6</v>
      </c>
      <c r="BW78" s="272"/>
      <c r="BX78" s="103"/>
      <c r="BY78" s="177"/>
      <c r="BZ78" s="200"/>
      <c r="CA78" s="192">
        <f>BP78</f>
        <v>2</v>
      </c>
      <c r="CB78" s="210">
        <f t="shared" si="51"/>
        <v>16</v>
      </c>
    </row>
    <row r="79" spans="2:80" ht="15.6">
      <c r="B79" s="27">
        <f>IF(B49=Überblick!D52,Überblick!D58,IF(B49=Überblick!E52,Überblick!E58,IF(B49=Überblick!F52,Überblick!F58,IF(B49=Überblick!G52,Überblick!G58,IF(B49=Überblick!H52,Überblick!H58,IF(B49=Überblick!I52,Überblick!I58,IF(B49=Überblick!J52,Überblick!J58,#N/A)))))))</f>
        <v>0</v>
      </c>
      <c r="C79" s="281"/>
      <c r="D79" s="282"/>
      <c r="E79" s="283"/>
      <c r="F79" s="284"/>
      <c r="G79" s="285"/>
      <c r="H79" s="345"/>
      <c r="I79" s="271"/>
      <c r="J79" s="272"/>
      <c r="K79" s="272"/>
      <c r="L79" s="104"/>
      <c r="M79" s="177"/>
      <c r="N79" s="200"/>
      <c r="O79" s="193"/>
      <c r="P79" s="193"/>
      <c r="R79" s="27" t="str">
        <f>IF(R49=Überblick!Q52,Überblick!Q58,IF(R49=Überblick!R52,Überblick!R58,IF(R49=Überblick!S52,Überblick!S58,IF(R49=Überblick!T52,Überblick!T58,IF(R49=Überblick!U52,Überblick!U58,IF(R49=Überblick!V52,Überblick!V58,IF(R49=Überblick!W52,Überblick!W58,#N/A)))))))</f>
        <v xml:space="preserve">Überkopfstrecken - Kabel </v>
      </c>
      <c r="S79" s="281"/>
      <c r="T79" s="282">
        <v>2</v>
      </c>
      <c r="U79" s="283" t="s">
        <v>7</v>
      </c>
      <c r="V79" s="284">
        <v>10</v>
      </c>
      <c r="W79" s="285"/>
      <c r="X79" s="345">
        <f>0.8*AA56</f>
        <v>0</v>
      </c>
      <c r="Y79" s="271"/>
      <c r="Z79" s="272">
        <v>6</v>
      </c>
      <c r="AA79" s="272"/>
      <c r="AB79" s="104"/>
      <c r="AC79" s="177"/>
      <c r="AD79" s="200"/>
      <c r="AE79" s="192">
        <f t="shared" ref="AE79:AE80" si="57">T79</f>
        <v>2</v>
      </c>
      <c r="AF79" s="210">
        <f t="shared" si="47"/>
        <v>20</v>
      </c>
      <c r="AG79" s="102"/>
      <c r="AH79" s="27">
        <f>IF(AH49=Überblick!AC52,Überblick!AC58,IF(AH49=Überblick!AD52,Überblick!AD58,IF(AH49=Überblick!AE52,Überblick!AE58,IF(AH49=Überblick!AF52,Überblick!AF58,IF(AH49=Überblick!AG52,Überblick!AG58,IF(AH49=Überblick!AH52,Überblick!AH58,IF(AH49=Überblick!AI52,Überblick!AI58,#N/A)))))))</f>
        <v>0</v>
      </c>
      <c r="AI79" s="281"/>
      <c r="AJ79" s="282"/>
      <c r="AK79" s="283"/>
      <c r="AL79" s="284"/>
      <c r="AM79" s="285"/>
      <c r="AN79" s="345"/>
      <c r="AO79" s="271"/>
      <c r="AP79" s="272"/>
      <c r="AQ79" s="272"/>
      <c r="AR79" s="104"/>
      <c r="AS79" s="177"/>
      <c r="AT79" s="200"/>
      <c r="AU79" s="193"/>
      <c r="AV79" s="193"/>
      <c r="AW79" s="100"/>
      <c r="AX79" s="27">
        <f>IF(AX49=Überblick!BA52,Überblick!BA58,IF(AX49=Überblick!BB52,Überblick!BB58,IF(AX49=Überblick!BC52,Überblick!BC58,IF(AX49=Überblick!BD52,Überblick!BD58,IF(AX49=Überblick!BE52,Überblick!BE58,IF(AX49=Überblick!BF52,Überblick!BF58,IF(AX49=Überblick!BG52,Überblick!BG58,#N/A)))))))</f>
        <v>0</v>
      </c>
      <c r="AY79" s="281"/>
      <c r="AZ79" s="282"/>
      <c r="BA79" s="283"/>
      <c r="BB79" s="284"/>
      <c r="BC79" s="285"/>
      <c r="BD79" s="345"/>
      <c r="BE79" s="271"/>
      <c r="BF79" s="272"/>
      <c r="BG79" s="272"/>
      <c r="BH79" s="104"/>
      <c r="BI79" s="177"/>
      <c r="BJ79" s="185"/>
      <c r="BK79" s="193"/>
      <c r="BL79" s="193"/>
      <c r="BN79" s="27" t="str">
        <f>IF(BN49=Überblick!BM52,Überblick!BM58,IF(BN49=Überblick!BN52,Überblick!BN58,IF(BN49=Überblick!BO52,Überblick!BO58,IF(BN49=Überblick!BP52,Überblick!BP58,IF(BN49=Überblick!BQ52,Überblick!BQ58,IF(BN49=Überblick!BR52,Überblick!BR58,IF(BN49=Überblick!BS52,Überblick!BS58,#N/A)))))))</f>
        <v>Rolling Extensions</v>
      </c>
      <c r="BO79" s="281"/>
      <c r="BP79" s="282">
        <v>2</v>
      </c>
      <c r="BQ79" s="283" t="s">
        <v>7</v>
      </c>
      <c r="BR79" s="284">
        <v>8</v>
      </c>
      <c r="BS79" s="285"/>
      <c r="BT79" s="345">
        <f>0.8*BW56</f>
        <v>0</v>
      </c>
      <c r="BU79" s="271"/>
      <c r="BV79" s="272">
        <v>6</v>
      </c>
      <c r="BW79" s="272"/>
      <c r="BX79" s="103"/>
      <c r="BY79" s="177"/>
      <c r="BZ79" s="200"/>
      <c r="CA79" s="192">
        <f t="shared" ref="CA79:CA81" si="58">BP79</f>
        <v>2</v>
      </c>
      <c r="CB79" s="210">
        <f t="shared" si="51"/>
        <v>16</v>
      </c>
    </row>
    <row r="80" spans="2:80" ht="15.6">
      <c r="B80" s="27">
        <f>IF(B49=Überblick!D52,Überblick!D59,IF(B49=Überblick!E52,Überblick!E59,IF(B49=Überblick!F52,Überblick!F59,IF(B49=Überblick!G52,Überblick!G59,IF(B49=Überblick!H52,Überblick!H59,IF(B49=Überblick!I52,Überblick!I59,IF(B49=Überblick!J52,Überblick!J59,#N/A)))))))</f>
        <v>0</v>
      </c>
      <c r="C80" s="266"/>
      <c r="D80" s="267"/>
      <c r="E80" s="268"/>
      <c r="F80" s="269"/>
      <c r="G80" s="270"/>
      <c r="H80" s="345"/>
      <c r="I80" s="271"/>
      <c r="J80" s="272"/>
      <c r="K80" s="272"/>
      <c r="L80" s="104"/>
      <c r="M80" s="177"/>
      <c r="N80" s="200"/>
      <c r="O80" s="193"/>
      <c r="P80" s="193"/>
      <c r="R80" s="27" t="str">
        <f>IF(R49=Überblick!Q52,Überblick!Q59,IF(R49=Überblick!R52,Überblick!R59,IF(R49=Überblick!S52,Überblick!S59,IF(R49=Überblick!T52,Überblick!T59,IF(R49=Überblick!U52,Überblick!U59,IF(R49=Überblick!V52,Überblick!V59,IF(R49=Überblick!W52,Überblick!W59,#N/A)))))))</f>
        <v>Wadenheben stehend - Maschine</v>
      </c>
      <c r="S80" s="266"/>
      <c r="T80" s="267">
        <v>2</v>
      </c>
      <c r="U80" s="268" t="s">
        <v>7</v>
      </c>
      <c r="V80" s="269">
        <v>12</v>
      </c>
      <c r="W80" s="270"/>
      <c r="X80" s="345">
        <f>0.8*AA57</f>
        <v>0</v>
      </c>
      <c r="Y80" s="271"/>
      <c r="Z80" s="272">
        <v>6</v>
      </c>
      <c r="AA80" s="272"/>
      <c r="AB80" s="104"/>
      <c r="AC80" s="177"/>
      <c r="AD80" s="200"/>
      <c r="AE80" s="192">
        <f t="shared" si="57"/>
        <v>2</v>
      </c>
      <c r="AF80" s="210">
        <f t="shared" si="47"/>
        <v>24</v>
      </c>
      <c r="AG80" s="100"/>
      <c r="AH80" s="27">
        <f>IF(AH49=Überblick!AC52,Überblick!AC59,IF(AH49=Überblick!AD52,Überblick!AD59,IF(AH49=Überblick!AE52,Überblick!AE59,IF(AH49=Überblick!AF52,Überblick!AF59,IF(AH49=Überblick!AG52,Überblick!AG59,IF(AH49=Überblick!AH52,Überblick!AH59,IF(AH49=Überblick!AI52,Überblick!AI59,#N/A)))))))</f>
        <v>0</v>
      </c>
      <c r="AI80" s="266"/>
      <c r="AJ80" s="267"/>
      <c r="AK80" s="268"/>
      <c r="AL80" s="269"/>
      <c r="AM80" s="270"/>
      <c r="AN80" s="345"/>
      <c r="AO80" s="271"/>
      <c r="AP80" s="272"/>
      <c r="AQ80" s="272"/>
      <c r="AR80" s="104"/>
      <c r="AS80" s="177"/>
      <c r="AT80" s="200"/>
      <c r="AU80" s="193"/>
      <c r="AV80" s="193"/>
      <c r="AW80" s="102"/>
      <c r="AX80" s="27">
        <f>IF(AX49=Überblick!BA52,Überblick!BA59,IF(AX49=Überblick!BB52,Überblick!BB59,IF(AX49=Überblick!BC52,Überblick!BC59,IF(AX49=Überblick!BD52,Überblick!BD59,IF(AX49=Überblick!BE52,Überblick!BE59,IF(AX49=Überblick!BF52,Überblick!BF59,IF(AX49=Überblick!BG52,Überblick!BG59,#N/A)))))))</f>
        <v>0</v>
      </c>
      <c r="AY80" s="266"/>
      <c r="AZ80" s="267"/>
      <c r="BA80" s="268"/>
      <c r="BB80" s="269"/>
      <c r="BC80" s="270"/>
      <c r="BD80" s="345"/>
      <c r="BE80" s="271"/>
      <c r="BF80" s="272"/>
      <c r="BG80" s="272"/>
      <c r="BH80" s="104"/>
      <c r="BI80" s="177"/>
      <c r="BJ80" s="185"/>
      <c r="BK80" s="193"/>
      <c r="BL80" s="193"/>
      <c r="BN80" s="27" t="str">
        <f>IF(BN49=Überblick!BM52,Überblick!BM59,IF(BN49=Überblick!BN52,Überblick!BN59,IF(BN49=Überblick!BO52,Überblick!BO59,IF(BN49=Überblick!BP52,Überblick!BP59,IF(BN49=Überblick!BQ52,Überblick!BQ59,IF(BN49=Überblick!BR52,Überblick!BR59,IF(BN49=Überblick!BS52,Überblick!BS59,#N/A)))))))</f>
        <v>Wadenheben sitzend - Maschine</v>
      </c>
      <c r="BO80" s="266"/>
      <c r="BP80" s="267">
        <v>2</v>
      </c>
      <c r="BQ80" s="268" t="s">
        <v>7</v>
      </c>
      <c r="BR80" s="269">
        <v>8</v>
      </c>
      <c r="BS80" s="270"/>
      <c r="BT80" s="345">
        <f>0.8*BW57</f>
        <v>0</v>
      </c>
      <c r="BU80" s="271"/>
      <c r="BV80" s="272">
        <v>6</v>
      </c>
      <c r="BW80" s="272"/>
      <c r="BX80" s="103"/>
      <c r="BY80" s="177"/>
      <c r="BZ80" s="200"/>
      <c r="CA80" s="192">
        <f t="shared" si="58"/>
        <v>2</v>
      </c>
      <c r="CB80" s="210">
        <f>BP80*BR80</f>
        <v>16</v>
      </c>
    </row>
    <row r="81" spans="2:80" ht="15.6">
      <c r="B81" s="27">
        <f>IF(B49=Überblick!D52,Überblick!D60,IF(B49=Überblick!E52,Überblick!E60,IF(B49=Überblick!F52,Überblick!F60,IF(B49=Überblick!G52,Überblick!G60,IF(B49=Überblick!H52,Überblick!H60,IF(B49=Überblick!I52,Überblick!I60,IF(B49=Überblick!J52,Überblick!J60,#N/A)))))))</f>
        <v>0</v>
      </c>
      <c r="C81" s="286"/>
      <c r="D81" s="287"/>
      <c r="E81" s="288"/>
      <c r="F81" s="289"/>
      <c r="G81" s="290"/>
      <c r="H81" s="346"/>
      <c r="I81" s="291"/>
      <c r="J81" s="292"/>
      <c r="K81" s="292"/>
      <c r="L81" s="105"/>
      <c r="M81" s="177"/>
      <c r="N81" s="200"/>
      <c r="O81" s="193"/>
      <c r="P81" s="193"/>
      <c r="R81" s="28">
        <f>IF(R49=Überblick!Q52,Überblick!Q60,IF(R49=Überblick!R52,Überblick!R60,IF(R49=Überblick!S52,Überblick!S60,IF(R49=Überblick!T52,Überblick!T60,IF(R49=Überblick!U52,Überblick!U60,IF(R49=Überblick!V52,Überblick!V60,IF(R49=Überblick!W52,Überblick!W60,#N/A)))))))</f>
        <v>0</v>
      </c>
      <c r="S81" s="286"/>
      <c r="T81" s="287"/>
      <c r="U81" s="288"/>
      <c r="V81" s="289"/>
      <c r="W81" s="290"/>
      <c r="X81" s="346"/>
      <c r="Y81" s="291"/>
      <c r="Z81" s="292"/>
      <c r="AA81" s="292"/>
      <c r="AB81" s="105"/>
      <c r="AC81" s="177"/>
      <c r="AD81" s="200"/>
      <c r="AE81" s="193"/>
      <c r="AF81" s="193"/>
      <c r="AG81" s="102"/>
      <c r="AH81" s="28">
        <f>IF(AH49=Überblick!AC52,Überblick!AC60,IF(AH49=Überblick!AD52,Überblick!AD60,IF(AH49=Überblick!AE52,Überblick!AE60,IF(AH49=Überblick!AF52,Überblick!AF60,IF(AH49=Überblick!AG52,Überblick!AG60,IF(AH49=Überblick!AH52,Überblick!AH60,IF(AH49=Überblick!AI52,Überblick!AI60,#N/A)))))))</f>
        <v>0</v>
      </c>
      <c r="AI81" s="286"/>
      <c r="AJ81" s="287"/>
      <c r="AK81" s="288"/>
      <c r="AL81" s="289"/>
      <c r="AM81" s="290"/>
      <c r="AN81" s="346"/>
      <c r="AO81" s="291"/>
      <c r="AP81" s="292"/>
      <c r="AQ81" s="292"/>
      <c r="AR81" s="105"/>
      <c r="AS81" s="177"/>
      <c r="AT81" s="200"/>
      <c r="AU81" s="193"/>
      <c r="AV81" s="193"/>
      <c r="AW81" s="102"/>
      <c r="AX81" s="28">
        <f>IF(AX49=Überblick!BA52,Überblick!BA60,IF(AX49=Überblick!BB52,Überblick!BB60,IF(AX49=Überblick!BC52,Überblick!BC60,IF(AX49=Überblick!BD52,Überblick!BD60,IF(AX49=Überblick!BE52,Überblick!BE60,IF(AX49=Überblick!BF52,Überblick!BF60,IF(AX49=Überblick!BG52,Überblick!BG60,#N/A)))))))</f>
        <v>0</v>
      </c>
      <c r="AY81" s="286"/>
      <c r="AZ81" s="287"/>
      <c r="BA81" s="288"/>
      <c r="BB81" s="289"/>
      <c r="BC81" s="290"/>
      <c r="BD81" s="346"/>
      <c r="BE81" s="291"/>
      <c r="BF81" s="292"/>
      <c r="BG81" s="292"/>
      <c r="BH81" s="105"/>
      <c r="BI81" s="177"/>
      <c r="BJ81" s="185"/>
      <c r="BK81" s="193"/>
      <c r="BL81" s="193"/>
      <c r="BN81" s="28">
        <f>IF(BN49=Überblick!BM52,Überblick!BM60,IF(BN49=Überblick!BN52,Überblick!BN60,IF(BN49=Überblick!BO52,Überblick!BO60,IF(BN49=Überblick!BP52,Überblick!BP60,IF(BN49=Überblick!BQ52,Überblick!BQ60,IF(BN49=Überblick!BR52,Überblick!BR60,IF(BN49=Überblick!BS52,Überblick!BS60,#N/A)))))))</f>
        <v>0</v>
      </c>
      <c r="BO81" s="286"/>
      <c r="BP81" s="287"/>
      <c r="BQ81" s="288"/>
      <c r="BR81" s="289"/>
      <c r="BS81" s="290"/>
      <c r="BT81" s="346"/>
      <c r="BU81" s="291"/>
      <c r="BV81" s="292"/>
      <c r="BW81" s="292"/>
      <c r="BX81" s="130"/>
      <c r="BY81" s="177"/>
      <c r="BZ81" s="200"/>
      <c r="CA81" s="193">
        <f t="shared" si="58"/>
        <v>0</v>
      </c>
      <c r="CB81" s="193"/>
    </row>
    <row r="82" spans="2:80" ht="15.6">
      <c r="B82" s="29" t="s">
        <v>26</v>
      </c>
      <c r="C82" s="444"/>
      <c r="D82" s="445"/>
      <c r="E82" s="445"/>
      <c r="F82" s="445"/>
      <c r="G82" s="445"/>
      <c r="H82" s="445"/>
      <c r="I82" s="445"/>
      <c r="J82" s="445"/>
      <c r="K82" s="445"/>
      <c r="L82" s="446"/>
      <c r="M82" s="178"/>
      <c r="N82" s="201"/>
      <c r="O82" s="194"/>
      <c r="P82" s="194"/>
      <c r="R82" s="29" t="s">
        <v>26</v>
      </c>
      <c r="S82" s="444"/>
      <c r="T82" s="445"/>
      <c r="U82" s="445"/>
      <c r="V82" s="445"/>
      <c r="W82" s="445"/>
      <c r="X82" s="445"/>
      <c r="Y82" s="445"/>
      <c r="Z82" s="445"/>
      <c r="AA82" s="445"/>
      <c r="AB82" s="446"/>
      <c r="AC82" s="178"/>
      <c r="AD82" s="201"/>
      <c r="AE82" s="194"/>
      <c r="AF82" s="194"/>
      <c r="AG82" s="102"/>
      <c r="AH82" s="29" t="s">
        <v>26</v>
      </c>
      <c r="AI82" s="444"/>
      <c r="AJ82" s="445"/>
      <c r="AK82" s="445"/>
      <c r="AL82" s="445"/>
      <c r="AM82" s="445"/>
      <c r="AN82" s="445"/>
      <c r="AO82" s="445"/>
      <c r="AP82" s="445"/>
      <c r="AQ82" s="445"/>
      <c r="AR82" s="446"/>
      <c r="AS82" s="178"/>
      <c r="AT82" s="201"/>
      <c r="AU82" s="194"/>
      <c r="AV82" s="194"/>
      <c r="AW82" s="102"/>
      <c r="AX82" s="29" t="s">
        <v>26</v>
      </c>
      <c r="AY82" s="444"/>
      <c r="AZ82" s="445"/>
      <c r="BA82" s="445"/>
      <c r="BB82" s="445"/>
      <c r="BC82" s="445"/>
      <c r="BD82" s="445"/>
      <c r="BE82" s="445"/>
      <c r="BF82" s="445"/>
      <c r="BG82" s="445"/>
      <c r="BH82" s="446"/>
      <c r="BI82" s="178"/>
      <c r="BJ82" s="187"/>
      <c r="BK82" s="194"/>
      <c r="BL82" s="194"/>
      <c r="BN82" s="29" t="s">
        <v>26</v>
      </c>
      <c r="BO82" s="444"/>
      <c r="BP82" s="445"/>
      <c r="BQ82" s="445"/>
      <c r="BR82" s="445"/>
      <c r="BS82" s="445"/>
      <c r="BT82" s="445"/>
      <c r="BU82" s="445"/>
      <c r="BV82" s="445"/>
      <c r="BW82" s="445"/>
      <c r="BX82" s="446"/>
      <c r="BY82" s="178"/>
      <c r="BZ82" s="201"/>
      <c r="CA82" s="194"/>
      <c r="CB82" s="194"/>
    </row>
    <row r="83" spans="2:80" s="36" customFormat="1" ht="15" thickBot="1">
      <c r="B83" s="355"/>
      <c r="C83" s="355"/>
      <c r="D83" s="355"/>
      <c r="E83" s="364"/>
      <c r="F83" s="355"/>
      <c r="G83" s="355"/>
      <c r="H83" s="365"/>
      <c r="I83" s="364"/>
      <c r="J83" s="364"/>
      <c r="K83" s="365"/>
      <c r="L83" s="355"/>
      <c r="M83" s="355"/>
      <c r="N83" s="391"/>
      <c r="O83" s="392"/>
      <c r="P83" s="392"/>
      <c r="U83" s="353"/>
      <c r="X83" s="354"/>
      <c r="Y83" s="353"/>
      <c r="Z83" s="353"/>
      <c r="AA83" s="354"/>
      <c r="AB83" s="356"/>
      <c r="AC83" s="366"/>
      <c r="AD83" s="393"/>
      <c r="AE83" s="394"/>
      <c r="AF83" s="394"/>
      <c r="AG83" s="355"/>
      <c r="AK83" s="353"/>
      <c r="AN83" s="354"/>
      <c r="AO83" s="353"/>
      <c r="AP83" s="353"/>
      <c r="AQ83" s="354"/>
      <c r="AS83" s="355"/>
      <c r="AT83" s="391"/>
      <c r="AU83" s="392"/>
      <c r="AV83" s="392"/>
      <c r="AW83" s="355"/>
      <c r="BA83" s="353"/>
      <c r="BD83" s="354"/>
      <c r="BE83" s="353"/>
      <c r="BF83" s="353"/>
      <c r="BG83" s="354"/>
      <c r="BI83" s="355"/>
      <c r="BJ83" s="392"/>
      <c r="BK83" s="392"/>
      <c r="BL83" s="392"/>
      <c r="BQ83" s="353"/>
      <c r="BT83" s="354"/>
      <c r="BU83" s="353"/>
      <c r="BV83" s="353"/>
      <c r="BW83" s="354"/>
      <c r="BY83" s="355"/>
      <c r="BZ83" s="391"/>
      <c r="CA83" s="392"/>
      <c r="CB83" s="392"/>
    </row>
    <row r="84" spans="2:80">
      <c r="B84" s="9"/>
      <c r="C84" s="9"/>
      <c r="D84" s="9"/>
      <c r="E84" s="211"/>
      <c r="F84" s="9"/>
      <c r="G84" s="9"/>
      <c r="H84" s="212"/>
      <c r="I84" s="211"/>
      <c r="J84" s="211"/>
      <c r="K84" s="212"/>
      <c r="L84" s="9"/>
      <c r="M84" s="9"/>
    </row>
    <row r="85" spans="2:80" ht="15.6">
      <c r="B85" s="9"/>
      <c r="C85" s="9"/>
      <c r="D85" s="9"/>
      <c r="E85" s="254"/>
      <c r="F85" s="254"/>
      <c r="G85" s="254"/>
      <c r="H85" s="254"/>
      <c r="I85" s="211"/>
      <c r="J85" s="211"/>
      <c r="K85" s="253"/>
      <c r="L85" s="253"/>
      <c r="M85" s="9"/>
    </row>
    <row r="86" spans="2:80" ht="15.6">
      <c r="B86" s="9"/>
      <c r="C86" s="9"/>
      <c r="D86" s="9"/>
      <c r="E86" s="255"/>
      <c r="F86" s="255"/>
      <c r="G86" s="255"/>
      <c r="H86" s="255"/>
      <c r="I86" s="211"/>
      <c r="J86" s="254"/>
      <c r="K86" s="9"/>
      <c r="L86" s="254"/>
      <c r="M86" s="9"/>
    </row>
    <row r="87" spans="2:80" ht="15.6">
      <c r="B87" s="9"/>
      <c r="C87" s="9"/>
      <c r="D87" s="9"/>
      <c r="E87" s="255"/>
      <c r="F87" s="255"/>
      <c r="G87" s="255"/>
      <c r="H87" s="255"/>
      <c r="I87" s="211"/>
      <c r="J87" s="211"/>
      <c r="K87" s="212"/>
      <c r="L87" s="9"/>
      <c r="M87" s="9"/>
    </row>
    <row r="88" spans="2:80" ht="15.6">
      <c r="B88" s="9"/>
      <c r="C88" s="9"/>
      <c r="D88" s="9"/>
      <c r="E88" s="255"/>
      <c r="F88" s="255"/>
      <c r="G88" s="255"/>
      <c r="H88" s="255"/>
      <c r="I88" s="211"/>
      <c r="J88" s="211"/>
      <c r="K88" s="212"/>
      <c r="L88" s="9"/>
      <c r="M88" s="9"/>
    </row>
    <row r="89" spans="2:80" ht="15.6">
      <c r="B89" s="9"/>
      <c r="C89" s="9"/>
      <c r="D89" s="9"/>
      <c r="E89" s="255"/>
      <c r="F89" s="255"/>
      <c r="G89" s="255"/>
      <c r="H89" s="255"/>
      <c r="I89" s="211"/>
      <c r="J89" s="211"/>
      <c r="K89" s="212"/>
      <c r="L89" s="9"/>
      <c r="M89" s="9"/>
    </row>
    <row r="90" spans="2:80" ht="15.6">
      <c r="B90" s="9"/>
      <c r="C90" s="9"/>
      <c r="D90" s="9"/>
      <c r="E90" s="256"/>
      <c r="F90" s="256"/>
      <c r="G90" s="256"/>
      <c r="H90" s="256"/>
      <c r="I90" s="211"/>
      <c r="J90" s="211"/>
      <c r="K90" s="212"/>
      <c r="L90" s="9"/>
      <c r="M90" s="9"/>
    </row>
    <row r="91" spans="2:80">
      <c r="B91" s="9"/>
      <c r="C91" s="9"/>
      <c r="D91" s="9"/>
      <c r="E91" s="257"/>
      <c r="F91" s="257"/>
      <c r="G91" s="257"/>
      <c r="H91" s="257"/>
      <c r="I91" s="211"/>
      <c r="J91" s="211"/>
      <c r="K91" s="212"/>
      <c r="L91" s="9"/>
      <c r="M91" s="9"/>
    </row>
    <row r="92" spans="2:80">
      <c r="B92" s="9"/>
      <c r="C92" s="9"/>
      <c r="D92" s="9"/>
      <c r="E92" s="257"/>
      <c r="F92" s="257"/>
      <c r="G92" s="257"/>
      <c r="H92" s="257"/>
      <c r="I92" s="211"/>
      <c r="J92" s="211"/>
      <c r="K92" s="212"/>
      <c r="L92" s="9"/>
      <c r="M92" s="9"/>
    </row>
    <row r="106" spans="2:5" ht="33.6">
      <c r="B106" s="127"/>
    </row>
    <row r="107" spans="2:5">
      <c r="E107" s="2"/>
    </row>
    <row r="108" spans="2:5" ht="31.2">
      <c r="B108" s="128"/>
      <c r="E108" s="43"/>
    </row>
    <row r="109" spans="2:5" ht="31.2">
      <c r="B109" s="128"/>
      <c r="E109" s="43"/>
    </row>
    <row r="110" spans="2:5">
      <c r="B110" s="131"/>
      <c r="E110" s="2"/>
    </row>
    <row r="111" spans="2:5">
      <c r="E111" s="2"/>
    </row>
    <row r="112" spans="2:5" ht="31.2">
      <c r="B112" s="128"/>
      <c r="E112" s="43"/>
    </row>
    <row r="113" spans="5:5" ht="31.2">
      <c r="E113" s="43"/>
    </row>
    <row r="114" spans="5:5" ht="31.2">
      <c r="E114" s="43"/>
    </row>
  </sheetData>
  <sheetProtection algorithmName="SHA-512" hashValue="YItoN2P0CPuISBCba7xn3M4Zg7R/Be40uqXXiUevCHpVYImn/hXoslm/nQNULbFt5uD49Ub0pTiQCgsKpepyCA==" saltValue="F+IA94AZip/IVjs69z3LMw==" spinCount="100000" sheet="1" objects="1" scenarios="1" formatColumns="0" formatRows="0"/>
  <mergeCells count="75">
    <mergeCell ref="C82:L82"/>
    <mergeCell ref="S82:AB82"/>
    <mergeCell ref="AI82:AR82"/>
    <mergeCell ref="AY82:BH82"/>
    <mergeCell ref="BO82:BX82"/>
    <mergeCell ref="BH73:BH74"/>
    <mergeCell ref="BN73:BN74"/>
    <mergeCell ref="BX73:BX74"/>
    <mergeCell ref="R74:R75"/>
    <mergeCell ref="AB74:AB75"/>
    <mergeCell ref="B73:B74"/>
    <mergeCell ref="L73:L74"/>
    <mergeCell ref="AH73:AH74"/>
    <mergeCell ref="AR73:AR74"/>
    <mergeCell ref="AX73:AX74"/>
    <mergeCell ref="B50:B51"/>
    <mergeCell ref="B36:B37"/>
    <mergeCell ref="B22:B23"/>
    <mergeCell ref="B8:B9"/>
    <mergeCell ref="AH8:AH9"/>
    <mergeCell ref="AH22:AH23"/>
    <mergeCell ref="AH36:AH37"/>
    <mergeCell ref="AH50:AH51"/>
    <mergeCell ref="AB37:AB38"/>
    <mergeCell ref="C17:L17"/>
    <mergeCell ref="S17:AB17"/>
    <mergeCell ref="R37:R38"/>
    <mergeCell ref="C31:L31"/>
    <mergeCell ref="L8:L9"/>
    <mergeCell ref="R9:R10"/>
    <mergeCell ref="R23:R24"/>
    <mergeCell ref="C59:L59"/>
    <mergeCell ref="S59:AB59"/>
    <mergeCell ref="AI59:AR59"/>
    <mergeCell ref="AY59:BH59"/>
    <mergeCell ref="AI17:AR17"/>
    <mergeCell ref="AY17:BH17"/>
    <mergeCell ref="AR36:AR37"/>
    <mergeCell ref="R51:R52"/>
    <mergeCell ref="L50:L51"/>
    <mergeCell ref="L36:L37"/>
    <mergeCell ref="L22:L23"/>
    <mergeCell ref="C45:L45"/>
    <mergeCell ref="S45:AB45"/>
    <mergeCell ref="AI45:AR45"/>
    <mergeCell ref="AY45:BH45"/>
    <mergeCell ref="AB51:AB52"/>
    <mergeCell ref="AB23:AB24"/>
    <mergeCell ref="AB9:AB10"/>
    <mergeCell ref="BO59:BX59"/>
    <mergeCell ref="AX50:AX51"/>
    <mergeCell ref="AX36:AX37"/>
    <mergeCell ref="AX22:AX23"/>
    <mergeCell ref="AX8:AX9"/>
    <mergeCell ref="BN8:BN9"/>
    <mergeCell ref="BN22:BN23"/>
    <mergeCell ref="BN36:BN37"/>
    <mergeCell ref="BN50:BN51"/>
    <mergeCell ref="AY31:BH31"/>
    <mergeCell ref="S31:AB31"/>
    <mergeCell ref="BX50:BX51"/>
    <mergeCell ref="BX36:BX37"/>
    <mergeCell ref="BX22:BX23"/>
    <mergeCell ref="BX8:BX9"/>
    <mergeCell ref="AR50:AR51"/>
    <mergeCell ref="BH50:BH51"/>
    <mergeCell ref="BH36:BH37"/>
    <mergeCell ref="BH22:BH23"/>
    <mergeCell ref="BH8:BH9"/>
    <mergeCell ref="BO31:BX31"/>
    <mergeCell ref="BO17:BX17"/>
    <mergeCell ref="AR8:AR9"/>
    <mergeCell ref="AR22:AR23"/>
    <mergeCell ref="BO45:BX45"/>
    <mergeCell ref="AI31:AR31"/>
  </mergeCells>
  <pageMargins left="0.7" right="0.7" top="0.78740157499999996" bottom="0.78740157499999996" header="0.3" footer="0.3"/>
  <pageSetup paperSize="9" scale="34" fitToWidth="0" orientation="landscape" r:id="rId1"/>
  <ignoredErrors>
    <ignoredError sqref="X9:X10 AN8 BD8:BD9 BT8 BE9 Y10 AN22 BD22:BD23 BT22 BE23 Y24 X24" unlockedFormula="1"/>
    <ignoredError sqref="AB8 AF8 BL10:BL13 P11:P13 AF11 CB11 AV12 AF13:AF15 CB13:CB15 L22 P22 AB22 AF22 BL24:BL27 P25:P27 AF25 CB25 AV26 AF27:AF29 CB27:CB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Überblick!$D$52:$J$52</xm:f>
          </x14:formula1>
          <xm:sqref>I28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P26"/>
  <sheetViews>
    <sheetView showGridLines="0" zoomScale="60" zoomScaleNormal="60" workbookViewId="0">
      <selection activeCell="A2" sqref="A2"/>
    </sheetView>
  </sheetViews>
  <sheetFormatPr baseColWidth="10" defaultColWidth="11.44140625" defaultRowHeight="14.4"/>
  <cols>
    <col min="1" max="1" width="3.33203125" style="2" customWidth="1"/>
    <col min="2" max="2" width="3.21875" style="2" customWidth="1"/>
    <col min="3" max="3" width="26.33203125" style="2" customWidth="1"/>
    <col min="4" max="4" width="16" style="2" customWidth="1"/>
    <col min="5" max="5" width="14.88671875" style="2" customWidth="1"/>
    <col min="6" max="6" width="13.44140625" style="2" customWidth="1"/>
    <col min="7" max="7" width="14" style="2" customWidth="1"/>
    <col min="8" max="8" width="37.5546875" style="2" customWidth="1"/>
    <col min="9" max="10" width="26.33203125" style="2" customWidth="1"/>
    <col min="11" max="11" width="3.33203125" style="2" customWidth="1"/>
    <col min="12" max="18" width="11.44140625" style="2"/>
    <col min="19" max="19" width="7.33203125" style="2" customWidth="1"/>
    <col min="20" max="16384" width="11.44140625" style="2"/>
  </cols>
  <sheetData>
    <row r="1" spans="2:13" s="15" customFormat="1" ht="178.8" customHeight="1" thickBot="1">
      <c r="G1" s="125"/>
      <c r="H1" s="124"/>
      <c r="I1" s="125"/>
      <c r="J1" s="125"/>
    </row>
    <row r="2" spans="2:13" ht="15" thickBot="1">
      <c r="B2" s="30"/>
      <c r="C2" s="31"/>
      <c r="D2" s="31"/>
      <c r="E2" s="31"/>
      <c r="F2" s="31"/>
      <c r="G2" s="31"/>
      <c r="H2" s="31"/>
      <c r="I2" s="31"/>
      <c r="J2" s="31"/>
      <c r="K2" s="32"/>
    </row>
    <row r="3" spans="2:13" ht="18.600000000000001" thickBot="1">
      <c r="B3" s="33"/>
      <c r="C3" s="323" t="s">
        <v>27</v>
      </c>
      <c r="D3" s="482" t="s">
        <v>86</v>
      </c>
      <c r="E3" s="483"/>
      <c r="F3" s="482" t="s">
        <v>27</v>
      </c>
      <c r="G3" s="483"/>
      <c r="H3" s="323" t="s">
        <v>161</v>
      </c>
      <c r="I3" s="323" t="s">
        <v>27</v>
      </c>
      <c r="J3" s="323" t="s">
        <v>13</v>
      </c>
      <c r="K3" s="34"/>
    </row>
    <row r="4" spans="2:13" ht="21.6" thickBot="1">
      <c r="B4" s="33"/>
      <c r="C4" s="324" t="s">
        <v>36</v>
      </c>
      <c r="D4" s="469">
        <v>0</v>
      </c>
      <c r="E4" s="470"/>
      <c r="F4" s="484" t="s">
        <v>36</v>
      </c>
      <c r="G4" s="485"/>
      <c r="H4" s="399">
        <v>0</v>
      </c>
      <c r="I4" s="324" t="s">
        <v>36</v>
      </c>
      <c r="J4" s="399">
        <v>0</v>
      </c>
      <c r="K4" s="34"/>
    </row>
    <row r="5" spans="2:13" ht="18">
      <c r="B5" s="33"/>
      <c r="C5" s="325" t="s">
        <v>28</v>
      </c>
      <c r="D5" s="492">
        <f>ROUNDDOWN(($D$4*0.925)*2,0)/2</f>
        <v>0</v>
      </c>
      <c r="E5" s="493"/>
      <c r="F5" s="486" t="s">
        <v>91</v>
      </c>
      <c r="G5" s="487"/>
      <c r="H5" s="326">
        <f>ROUNDDOWN(($H$4*0.925)*2,0)/2</f>
        <v>0</v>
      </c>
      <c r="I5" s="325" t="s">
        <v>163</v>
      </c>
      <c r="J5" s="326">
        <f>ROUNDDOWN(($J$4*0.9)*2,0)/2</f>
        <v>0</v>
      </c>
      <c r="K5" s="34"/>
      <c r="M5" s="38"/>
    </row>
    <row r="6" spans="2:13" ht="18">
      <c r="B6" s="33"/>
      <c r="C6" s="325" t="s">
        <v>29</v>
      </c>
      <c r="D6" s="492">
        <f>ROUNDDOWN(($D$4*0.85)*2,0)/2</f>
        <v>0</v>
      </c>
      <c r="E6" s="493"/>
      <c r="F6" s="486" t="s">
        <v>32</v>
      </c>
      <c r="G6" s="487"/>
      <c r="H6" s="326">
        <f>ROUNDDOWN(($H$4*0.875)*2,0)/2</f>
        <v>0</v>
      </c>
      <c r="I6" s="325" t="s">
        <v>165</v>
      </c>
      <c r="J6" s="326">
        <f>ROUNDDOWN(($J$4*0.875)*2,0)/2</f>
        <v>0</v>
      </c>
      <c r="K6" s="34"/>
      <c r="M6" s="38"/>
    </row>
    <row r="7" spans="2:13" ht="18">
      <c r="B7" s="33"/>
      <c r="C7" s="325" t="s">
        <v>31</v>
      </c>
      <c r="D7" s="492">
        <f>ROUNDDOWN(($D$4*0.8)*2,0)/2</f>
        <v>0</v>
      </c>
      <c r="E7" s="493"/>
      <c r="F7" s="486" t="s">
        <v>30</v>
      </c>
      <c r="G7" s="487"/>
      <c r="H7" s="326">
        <f>ROUNDDOWN(($H$4*0.85)*2,0)/2</f>
        <v>0</v>
      </c>
      <c r="I7" s="325" t="s">
        <v>38</v>
      </c>
      <c r="J7" s="326">
        <f>ROUNDDOWN(($J$4*0.85)*2,0)/2</f>
        <v>0</v>
      </c>
      <c r="K7" s="34"/>
      <c r="M7" s="38"/>
    </row>
    <row r="8" spans="2:13" ht="18.600000000000001" thickBot="1">
      <c r="B8" s="33"/>
      <c r="C8" s="327" t="s">
        <v>33</v>
      </c>
      <c r="D8" s="490">
        <f>ROUNDDOWN(($D$4*0.75)*2,0)/2</f>
        <v>0</v>
      </c>
      <c r="E8" s="491"/>
      <c r="F8" s="488" t="s">
        <v>162</v>
      </c>
      <c r="G8" s="489"/>
      <c r="H8" s="328">
        <f>ROUNDDOWN(($H$4*0.75)*2,0)/2</f>
        <v>0</v>
      </c>
      <c r="I8" s="327" t="s">
        <v>166</v>
      </c>
      <c r="J8" s="329">
        <f>ROUNDDOWN(($J$4*0.825)*2,0)/2</f>
        <v>0</v>
      </c>
      <c r="K8" s="34"/>
      <c r="M8" s="38"/>
    </row>
    <row r="9" spans="2:13">
      <c r="B9" s="33"/>
      <c r="C9" s="6"/>
      <c r="D9" s="6"/>
      <c r="E9" s="6"/>
      <c r="F9" s="6"/>
      <c r="G9" s="6"/>
      <c r="H9" s="6"/>
      <c r="I9" s="6"/>
      <c r="J9" s="6"/>
      <c r="K9" s="34"/>
      <c r="M9" s="38"/>
    </row>
    <row r="10" spans="2:13" ht="15" customHeight="1" thickBot="1">
      <c r="B10" s="33"/>
      <c r="C10" s="6"/>
      <c r="D10" s="6"/>
      <c r="E10" s="6"/>
      <c r="F10" s="6"/>
      <c r="G10" s="6"/>
      <c r="H10" s="6"/>
      <c r="I10" s="6"/>
      <c r="J10" s="6"/>
      <c r="K10" s="34"/>
      <c r="M10" s="38"/>
    </row>
    <row r="11" spans="2:13" ht="15" customHeight="1">
      <c r="B11" s="33"/>
      <c r="C11" s="463" t="s">
        <v>18</v>
      </c>
      <c r="D11" s="464"/>
      <c r="E11" s="474" t="s">
        <v>45</v>
      </c>
      <c r="F11" s="476" t="s">
        <v>12</v>
      </c>
      <c r="G11" s="6"/>
      <c r="H11" s="463" t="s">
        <v>0</v>
      </c>
      <c r="I11" s="464"/>
      <c r="J11" s="461" t="s">
        <v>9</v>
      </c>
      <c r="K11" s="34"/>
      <c r="M11" s="38"/>
    </row>
    <row r="12" spans="2:13" ht="15" thickBot="1">
      <c r="B12" s="33"/>
      <c r="C12" s="465"/>
      <c r="D12" s="466"/>
      <c r="E12" s="475"/>
      <c r="F12" s="477"/>
      <c r="G12" s="6"/>
      <c r="H12" s="465"/>
      <c r="I12" s="466"/>
      <c r="J12" s="462"/>
      <c r="K12" s="34"/>
      <c r="M12" s="38"/>
    </row>
    <row r="13" spans="2:13" ht="15.6" customHeight="1">
      <c r="B13" s="33"/>
      <c r="C13" s="458" t="s">
        <v>47</v>
      </c>
      <c r="D13" s="459"/>
      <c r="E13" s="478"/>
      <c r="F13" s="479"/>
      <c r="G13" s="6"/>
      <c r="H13" s="458" t="s">
        <v>47</v>
      </c>
      <c r="I13" s="459"/>
      <c r="J13" s="460">
        <f>E13+(E13*F13*0.0333)</f>
        <v>0</v>
      </c>
      <c r="K13" s="34"/>
    </row>
    <row r="14" spans="2:13" ht="15.6" customHeight="1">
      <c r="B14" s="33"/>
      <c r="C14" s="455"/>
      <c r="D14" s="456"/>
      <c r="E14" s="468"/>
      <c r="F14" s="480"/>
      <c r="G14" s="6"/>
      <c r="H14" s="455"/>
      <c r="I14" s="456"/>
      <c r="J14" s="457"/>
      <c r="K14" s="34"/>
    </row>
    <row r="15" spans="2:13" ht="14.4" customHeight="1">
      <c r="B15" s="33"/>
      <c r="C15" s="451" t="s">
        <v>48</v>
      </c>
      <c r="D15" s="452"/>
      <c r="E15" s="467"/>
      <c r="F15" s="471"/>
      <c r="G15" s="6"/>
      <c r="H15" s="451" t="s">
        <v>48</v>
      </c>
      <c r="I15" s="452"/>
      <c r="J15" s="449">
        <f>E15+(E15*F15*0.0333)</f>
        <v>0</v>
      </c>
      <c r="K15" s="34"/>
    </row>
    <row r="16" spans="2:13" ht="15" customHeight="1">
      <c r="B16" s="33"/>
      <c r="C16" s="455"/>
      <c r="D16" s="456"/>
      <c r="E16" s="468"/>
      <c r="F16" s="472"/>
      <c r="G16" s="6"/>
      <c r="H16" s="455"/>
      <c r="I16" s="456"/>
      <c r="J16" s="457"/>
      <c r="K16" s="34"/>
    </row>
    <row r="17" spans="2:16" ht="15.75" customHeight="1">
      <c r="B17" s="33"/>
      <c r="C17" s="451" t="s">
        <v>49</v>
      </c>
      <c r="D17" s="452"/>
      <c r="E17" s="467"/>
      <c r="F17" s="471"/>
      <c r="G17" s="6"/>
      <c r="H17" s="451" t="s">
        <v>49</v>
      </c>
      <c r="I17" s="452"/>
      <c r="J17" s="449">
        <f>E17+(E17*F17*0.0333)</f>
        <v>0</v>
      </c>
      <c r="K17" s="34"/>
    </row>
    <row r="18" spans="2:16" ht="15" customHeight="1">
      <c r="B18" s="33"/>
      <c r="C18" s="455"/>
      <c r="D18" s="456"/>
      <c r="E18" s="468"/>
      <c r="F18" s="472"/>
      <c r="G18" s="6"/>
      <c r="H18" s="455"/>
      <c r="I18" s="456"/>
      <c r="J18" s="457"/>
      <c r="K18" s="34"/>
    </row>
    <row r="19" spans="2:16" ht="15" customHeight="1">
      <c r="B19" s="33"/>
      <c r="C19" s="451" t="s">
        <v>35</v>
      </c>
      <c r="D19" s="452"/>
      <c r="E19" s="467"/>
      <c r="F19" s="471"/>
      <c r="G19" s="6"/>
      <c r="H19" s="451" t="s">
        <v>35</v>
      </c>
      <c r="I19" s="452"/>
      <c r="J19" s="449">
        <f>E19+(E19*F19*0.0333)</f>
        <v>0</v>
      </c>
      <c r="K19" s="34"/>
      <c r="P19" s="6"/>
    </row>
    <row r="20" spans="2:16" ht="15" customHeight="1" thickBot="1">
      <c r="B20" s="33"/>
      <c r="C20" s="453"/>
      <c r="D20" s="454"/>
      <c r="E20" s="473"/>
      <c r="F20" s="481"/>
      <c r="G20" s="6"/>
      <c r="H20" s="453"/>
      <c r="I20" s="454"/>
      <c r="J20" s="450"/>
      <c r="K20" s="34"/>
    </row>
    <row r="21" spans="2:16" ht="15" customHeight="1" thickBot="1">
      <c r="B21" s="35"/>
      <c r="C21" s="36"/>
      <c r="D21" s="36"/>
      <c r="E21" s="36"/>
      <c r="F21" s="36"/>
      <c r="G21" s="36"/>
      <c r="H21" s="36"/>
      <c r="I21" s="36"/>
      <c r="J21" s="36"/>
      <c r="K21" s="37"/>
    </row>
    <row r="22" spans="2:16" ht="15" customHeight="1">
      <c r="B22" s="6"/>
      <c r="K22" s="6"/>
    </row>
    <row r="23" spans="2:16" ht="15" customHeight="1">
      <c r="B23" s="6"/>
      <c r="K23" s="6"/>
    </row>
    <row r="24" spans="2:16" ht="15" customHeight="1">
      <c r="B24" s="6"/>
      <c r="K24" s="6"/>
    </row>
    <row r="25" spans="2:16" ht="15.75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6"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sheetProtection algorithmName="SHA-512" hashValue="4v8HMHSla3BPNXZoyymmbfLSLIfATEz3+XjJamsT85YsDDB4H30AtNzE+Fs6hdhp4B9rBtNJELkXzsp9fRZwGQ==" saltValue="JirBXtNYeSM0leePmvA2rg==" spinCount="100000" sheet="1" objects="1" scenarios="1"/>
  <mergeCells count="37">
    <mergeCell ref="D3:E3"/>
    <mergeCell ref="F3:G3"/>
    <mergeCell ref="F4:G4"/>
    <mergeCell ref="C15:D16"/>
    <mergeCell ref="F15:F16"/>
    <mergeCell ref="F6:G6"/>
    <mergeCell ref="F8:G8"/>
    <mergeCell ref="F7:G7"/>
    <mergeCell ref="F5:G5"/>
    <mergeCell ref="D8:E8"/>
    <mergeCell ref="D5:E5"/>
    <mergeCell ref="D7:E7"/>
    <mergeCell ref="D6:E6"/>
    <mergeCell ref="E15:E16"/>
    <mergeCell ref="E17:E18"/>
    <mergeCell ref="D4:E4"/>
    <mergeCell ref="F17:F18"/>
    <mergeCell ref="E19:E20"/>
    <mergeCell ref="C11:D12"/>
    <mergeCell ref="E11:E12"/>
    <mergeCell ref="F11:F12"/>
    <mergeCell ref="E13:E14"/>
    <mergeCell ref="F13:F14"/>
    <mergeCell ref="C13:D14"/>
    <mergeCell ref="F19:F20"/>
    <mergeCell ref="C17:D18"/>
    <mergeCell ref="C19:D20"/>
    <mergeCell ref="H13:I14"/>
    <mergeCell ref="J13:J14"/>
    <mergeCell ref="J11:J12"/>
    <mergeCell ref="H11:I12"/>
    <mergeCell ref="J17:J18"/>
    <mergeCell ref="J19:J20"/>
    <mergeCell ref="H19:I20"/>
    <mergeCell ref="H17:I18"/>
    <mergeCell ref="J15:J16"/>
    <mergeCell ref="H15:I16"/>
  </mergeCells>
  <pageMargins left="0.7" right="0.7" top="0.78740157499999996" bottom="0.78740157499999996" header="0.3" footer="0.3"/>
  <ignoredErrors>
    <ignoredError sqref="J19 J17 J1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W15"/>
  <sheetViews>
    <sheetView showGridLines="0" zoomScale="60" zoomScaleNormal="60" workbookViewId="0">
      <selection activeCell="A2" sqref="A2"/>
    </sheetView>
  </sheetViews>
  <sheetFormatPr baseColWidth="10" defaultRowHeight="14.4"/>
  <cols>
    <col min="1" max="2" width="3.33203125" style="2" customWidth="1"/>
    <col min="3" max="3" width="33.109375" style="2" customWidth="1"/>
    <col min="4" max="7" width="15.77734375" style="2" customWidth="1"/>
    <col min="8" max="8" width="3.44140625" style="2" customWidth="1"/>
    <col min="9" max="12" width="15.77734375" style="2" customWidth="1"/>
    <col min="13" max="13" width="3.33203125" style="2" customWidth="1"/>
    <col min="14" max="17" width="15.77734375" style="2" customWidth="1"/>
    <col min="18" max="18" width="3.33203125" style="2" customWidth="1"/>
    <col min="19" max="22" width="15.77734375" style="2" customWidth="1"/>
    <col min="23" max="23" width="3.44140625" style="2" customWidth="1"/>
    <col min="24" max="16384" width="11.5546875" style="2"/>
  </cols>
  <sheetData>
    <row r="1" spans="2:23" ht="178.8" customHeight="1" thickBot="1"/>
    <row r="2" spans="2:23" ht="18.45" customHeight="1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2:23" ht="18.45" customHeight="1">
      <c r="B3" s="33"/>
      <c r="C3" s="372" t="s">
        <v>211</v>
      </c>
      <c r="D3" s="494" t="s">
        <v>188</v>
      </c>
      <c r="E3" s="495"/>
      <c r="F3" s="495"/>
      <c r="G3" s="496"/>
      <c r="H3" s="299"/>
      <c r="I3" s="494" t="s">
        <v>189</v>
      </c>
      <c r="J3" s="495"/>
      <c r="K3" s="495"/>
      <c r="L3" s="496"/>
      <c r="M3" s="299"/>
      <c r="N3" s="494" t="s">
        <v>190</v>
      </c>
      <c r="O3" s="495"/>
      <c r="P3" s="495"/>
      <c r="Q3" s="496"/>
      <c r="R3" s="299"/>
      <c r="S3" s="494" t="s">
        <v>35</v>
      </c>
      <c r="T3" s="495"/>
      <c r="U3" s="495"/>
      <c r="V3" s="496"/>
      <c r="W3" s="34"/>
    </row>
    <row r="4" spans="2:23" ht="25.05" customHeight="1">
      <c r="B4" s="33"/>
      <c r="C4" s="373"/>
      <c r="D4" s="300" t="s">
        <v>11</v>
      </c>
      <c r="E4" s="301" t="s">
        <v>12</v>
      </c>
      <c r="F4" s="301" t="s">
        <v>25</v>
      </c>
      <c r="G4" s="302" t="s">
        <v>191</v>
      </c>
      <c r="H4" s="303"/>
      <c r="I4" s="300" t="s">
        <v>11</v>
      </c>
      <c r="J4" s="301" t="s">
        <v>12</v>
      </c>
      <c r="K4" s="301" t="s">
        <v>25</v>
      </c>
      <c r="L4" s="302" t="s">
        <v>191</v>
      </c>
      <c r="M4" s="303"/>
      <c r="N4" s="300" t="s">
        <v>11</v>
      </c>
      <c r="O4" s="301" t="s">
        <v>12</v>
      </c>
      <c r="P4" s="301" t="s">
        <v>25</v>
      </c>
      <c r="Q4" s="302" t="s">
        <v>191</v>
      </c>
      <c r="R4" s="303"/>
      <c r="S4" s="300" t="s">
        <v>11</v>
      </c>
      <c r="T4" s="301" t="s">
        <v>12</v>
      </c>
      <c r="U4" s="301" t="s">
        <v>25</v>
      </c>
      <c r="V4" s="302" t="s">
        <v>191</v>
      </c>
      <c r="W4" s="34"/>
    </row>
    <row r="5" spans="2:23" ht="24.6" customHeight="1">
      <c r="B5" s="33"/>
      <c r="C5" s="304" t="s">
        <v>197</v>
      </c>
      <c r="D5" s="305">
        <f>SUM(Trainingsprogramm!$O$62,Trainingsprogramm!$AU$63,Trainingsprogramm!$BK$62)</f>
        <v>28</v>
      </c>
      <c r="E5" s="306" t="e">
        <f>SUM(Trainingsprogramm!P62,Trainingsprogramm!AV63,Trainingsprogramm!BL62)</f>
        <v>#VALUE!</v>
      </c>
      <c r="F5" s="307" t="e">
        <f>SUM(Trainingsprogramm!L8,Trainingsprogramm!L22,Trainingsprogramm!L36,Trainingsprogramm!L50,Trainingsprogramm!AR10,Trainingsprogramm!AR24,Trainingsprogramm!AR38,Trainingsprogramm!AR52,Trainingsprogramm!BH8,Trainingsprogramm!BH22,Trainingsprogramm!BH36,Trainingsprogramm!BH50)</f>
        <v>#VALUE!</v>
      </c>
      <c r="G5" s="369">
        <f>AVERAGE(Trainingsprogramm!N62,Trainingsprogramm!AT63,Trainingsprogramm!BJ62)</f>
        <v>74.987499999999997</v>
      </c>
      <c r="H5" s="308"/>
      <c r="I5" s="305">
        <f>SUM(Trainingsprogramm!AE62,Trainingsprogramm!AU64,Trainingsprogramm!CA62)</f>
        <v>28</v>
      </c>
      <c r="J5" s="306" t="e">
        <f>SUM(Trainingsprogramm!AF62,Trainingsprogramm!AV64,Trainingsprogramm!CB62)</f>
        <v>#VALUE!</v>
      </c>
      <c r="K5" s="307" t="e">
        <f>SUM(Trainingsprogramm!AB8,Trainingsprogramm!AB22,Trainingsprogramm!AB36,Trainingsprogramm!AB50,Trainingsprogramm!AR11,Trainingsprogramm!AR25,Trainingsprogramm!AR39,Trainingsprogramm!AR53,Trainingsprogramm!BX8,Trainingsprogramm!BX22,Trainingsprogramm!BX36,Trainingsprogramm!BX50)</f>
        <v>#VALUE!</v>
      </c>
      <c r="L5" s="369">
        <f>AVERAGE(Trainingsprogramm!AD62,Trainingsprogramm!AT64,Trainingsprogramm!BZ62)</f>
        <v>74.166666666666671</v>
      </c>
      <c r="M5" s="308"/>
      <c r="N5" s="305">
        <f>SUM(Trainingsprogramm!O63,Trainingsprogramm!AU62)</f>
        <v>16</v>
      </c>
      <c r="O5" s="306" t="e">
        <f>SUM(Trainingsprogramm!P63,Trainingsprogramm!AV62)</f>
        <v>#VALUE!</v>
      </c>
      <c r="P5" s="309" t="e">
        <f>SUM(Trainingsprogramm!L10,Trainingsprogramm!L24,Trainingsprogramm!L38,Trainingsprogramm!L52,Trainingsprogramm!AR8,Trainingsprogramm!AR22,Trainingsprogramm!AR36,Trainingsprogramm!AR50)</f>
        <v>#VALUE!</v>
      </c>
      <c r="Q5" s="374" t="e">
        <f>AVERAGE(Trainingsprogramm!N63,Trainingsprogramm!AT62)</f>
        <v>#VALUE!</v>
      </c>
      <c r="R5" s="308"/>
      <c r="S5" s="305">
        <f>SUM(Trainingsprogramm!AE63,Trainingsprogramm!CA63)</f>
        <v>24</v>
      </c>
      <c r="T5" s="306">
        <f>SUM(Trainingsprogramm!AF63,Trainingsprogramm!CB63)</f>
        <v>171</v>
      </c>
      <c r="U5" s="307">
        <f>SUM(Trainingsprogramm!AB9,Trainingsprogramm!AB23,Trainingsprogramm!AB37,Trainingsprogramm!AB51,Trainingsprogramm!BX10,Trainingsprogramm!BX24,Trainingsprogramm!BX38,Trainingsprogramm!BX52)</f>
        <v>0</v>
      </c>
      <c r="V5" s="369">
        <f>AVERAGE(Trainingsprogramm!AD63,Trainingsprogramm!BZ63)</f>
        <v>72.224999999999994</v>
      </c>
      <c r="W5" s="34"/>
    </row>
    <row r="6" spans="2:23" ht="25.05" customHeight="1">
      <c r="B6" s="33"/>
      <c r="C6" s="310" t="s">
        <v>192</v>
      </c>
      <c r="D6" s="311">
        <f t="shared" ref="D6:E6" si="0">D5/4</f>
        <v>7</v>
      </c>
      <c r="E6" s="312" t="e">
        <f t="shared" si="0"/>
        <v>#VALUE!</v>
      </c>
      <c r="F6" s="312" t="e">
        <f t="shared" ref="F6" si="1">F5/4</f>
        <v>#VALUE!</v>
      </c>
      <c r="G6" s="370"/>
      <c r="H6" s="308"/>
      <c r="I6" s="311">
        <f>I5/4</f>
        <v>7</v>
      </c>
      <c r="J6" s="312" t="e">
        <f>J5/4</f>
        <v>#VALUE!</v>
      </c>
      <c r="K6" s="312" t="e">
        <f t="shared" ref="K6" si="2">K5/4</f>
        <v>#VALUE!</v>
      </c>
      <c r="L6" s="370"/>
      <c r="M6" s="308"/>
      <c r="N6" s="311">
        <f>N5/4</f>
        <v>4</v>
      </c>
      <c r="O6" s="312" t="e">
        <f>O5/4</f>
        <v>#VALUE!</v>
      </c>
      <c r="P6" s="312" t="e">
        <f t="shared" ref="P6" si="3">P5/4</f>
        <v>#VALUE!</v>
      </c>
      <c r="Q6" s="375"/>
      <c r="R6" s="308"/>
      <c r="S6" s="311">
        <f t="shared" ref="S6:U6" si="4">S5/4</f>
        <v>6</v>
      </c>
      <c r="T6" s="312">
        <f t="shared" si="4"/>
        <v>42.75</v>
      </c>
      <c r="U6" s="312">
        <f t="shared" si="4"/>
        <v>0</v>
      </c>
      <c r="V6" s="370"/>
      <c r="W6" s="34"/>
    </row>
    <row r="7" spans="2:23" ht="25.2" customHeight="1" thickBot="1">
      <c r="B7" s="33"/>
      <c r="C7" s="313" t="s">
        <v>193</v>
      </c>
      <c r="D7" s="314">
        <f>D6/3</f>
        <v>2.3333333333333335</v>
      </c>
      <c r="E7" s="315" t="e">
        <f>E6/3</f>
        <v>#VALUE!</v>
      </c>
      <c r="F7" s="315" t="e">
        <f>F6/3</f>
        <v>#VALUE!</v>
      </c>
      <c r="G7" s="371"/>
      <c r="H7" s="308"/>
      <c r="I7" s="314">
        <f>I6/3</f>
        <v>2.3333333333333335</v>
      </c>
      <c r="J7" s="315" t="e">
        <f>J6/3</f>
        <v>#VALUE!</v>
      </c>
      <c r="K7" s="315" t="e">
        <f>K6/3</f>
        <v>#VALUE!</v>
      </c>
      <c r="L7" s="371"/>
      <c r="M7" s="308"/>
      <c r="N7" s="314">
        <f>N6/2</f>
        <v>2</v>
      </c>
      <c r="O7" s="315" t="e">
        <f>O6/2</f>
        <v>#VALUE!</v>
      </c>
      <c r="P7" s="315" t="e">
        <f>P6/3</f>
        <v>#VALUE!</v>
      </c>
      <c r="Q7" s="376"/>
      <c r="R7" s="308"/>
      <c r="S7" s="314">
        <f>S6/2</f>
        <v>3</v>
      </c>
      <c r="T7" s="315">
        <f>T6/2</f>
        <v>21.375</v>
      </c>
      <c r="U7" s="315">
        <f>U6/3</f>
        <v>0</v>
      </c>
      <c r="V7" s="371"/>
      <c r="W7" s="34"/>
    </row>
    <row r="8" spans="2:23">
      <c r="B8" s="33"/>
      <c r="C8" s="316"/>
      <c r="D8" s="316"/>
      <c r="E8" s="316"/>
      <c r="F8" s="316"/>
      <c r="G8" s="316"/>
      <c r="H8" s="316"/>
      <c r="I8" s="316"/>
      <c r="J8" s="31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4"/>
    </row>
    <row r="9" spans="2:23" ht="18.45" customHeight="1" thickBot="1">
      <c r="B9" s="33"/>
      <c r="C9" s="377"/>
      <c r="D9" s="377"/>
      <c r="E9" s="377"/>
      <c r="F9" s="377"/>
      <c r="G9" s="377"/>
      <c r="H9" s="317"/>
      <c r="I9" s="377"/>
      <c r="J9" s="37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4"/>
    </row>
    <row r="10" spans="2:23" ht="18.45" customHeight="1">
      <c r="B10" s="33"/>
      <c r="C10" s="372" t="s">
        <v>211</v>
      </c>
      <c r="D10" s="494" t="s">
        <v>194</v>
      </c>
      <c r="E10" s="496"/>
      <c r="F10" s="6"/>
      <c r="G10" s="6"/>
      <c r="H10" s="299"/>
      <c r="I10" s="494" t="s">
        <v>195</v>
      </c>
      <c r="J10" s="496"/>
      <c r="K10" s="6"/>
      <c r="L10" s="6"/>
      <c r="M10" s="6"/>
      <c r="N10" s="494" t="s">
        <v>196</v>
      </c>
      <c r="O10" s="496"/>
      <c r="P10" s="6"/>
      <c r="Q10" s="6"/>
      <c r="R10" s="6"/>
      <c r="S10" s="6"/>
      <c r="T10" s="6"/>
      <c r="U10" s="6"/>
      <c r="V10" s="6"/>
      <c r="W10" s="34"/>
    </row>
    <row r="11" spans="2:23" ht="25.05" customHeight="1">
      <c r="B11" s="33"/>
      <c r="C11" s="373"/>
      <c r="D11" s="300" t="s">
        <v>11</v>
      </c>
      <c r="E11" s="302" t="s">
        <v>12</v>
      </c>
      <c r="F11" s="6"/>
      <c r="G11" s="6"/>
      <c r="H11" s="303"/>
      <c r="I11" s="300" t="s">
        <v>11</v>
      </c>
      <c r="J11" s="302" t="s">
        <v>12</v>
      </c>
      <c r="K11" s="6"/>
      <c r="L11" s="6"/>
      <c r="M11" s="6"/>
      <c r="N11" s="300" t="s">
        <v>11</v>
      </c>
      <c r="O11" s="302" t="s">
        <v>12</v>
      </c>
      <c r="P11" s="6"/>
      <c r="Q11" s="6"/>
      <c r="R11" s="6"/>
      <c r="S11" s="6"/>
      <c r="T11" s="6"/>
      <c r="U11" s="6"/>
      <c r="V11" s="6"/>
      <c r="W11" s="34"/>
    </row>
    <row r="12" spans="2:23" ht="25.05" customHeight="1">
      <c r="B12" s="33"/>
      <c r="C12" s="304" t="s">
        <v>197</v>
      </c>
      <c r="D12" s="305">
        <f>I5+S5</f>
        <v>52</v>
      </c>
      <c r="E12" s="318" t="e">
        <f>J5+T5</f>
        <v>#VALUE!</v>
      </c>
      <c r="F12" s="6"/>
      <c r="G12" s="6"/>
      <c r="H12" s="319"/>
      <c r="I12" s="305" t="e">
        <f>SUM((0.5*N5)+Trainingsprogramm!AE64,Trainingsprogramm!AE65,Trainingsprogramm!CA64,Trainingsprogramm!CA65)</f>
        <v>#VALUE!</v>
      </c>
      <c r="J12" s="318" t="e">
        <f>SUM((0.5*O5)+Trainingsprogramm!AF64,Trainingsprogramm!AF65,Trainingsprogramm!CB64,Trainingsprogramm!CB65)</f>
        <v>#VALUE!</v>
      </c>
      <c r="K12" s="6"/>
      <c r="L12" s="6"/>
      <c r="M12" s="6"/>
      <c r="N12" s="305">
        <f>SUM((0.5*N5)+Trainingsprogramm!O64,Trainingsprogramm!AU65,Trainingsprogramm!BK63+D5)</f>
        <v>68</v>
      </c>
      <c r="O12" s="318" t="e">
        <f>SUM((0.5*O5)+Trainingsprogramm!P64,Trainingsprogramm!AV65,Trainingsprogramm!BL63+E5)</f>
        <v>#VALUE!</v>
      </c>
      <c r="P12" s="6"/>
      <c r="Q12" s="6"/>
      <c r="R12" s="6"/>
      <c r="S12" s="6"/>
      <c r="T12" s="6"/>
      <c r="U12" s="6"/>
      <c r="V12" s="6"/>
      <c r="W12" s="34"/>
    </row>
    <row r="13" spans="2:23" ht="24.6" customHeight="1">
      <c r="B13" s="33"/>
      <c r="C13" s="310" t="s">
        <v>192</v>
      </c>
      <c r="D13" s="311">
        <f t="shared" ref="D13:E13" si="5">D12/4</f>
        <v>13</v>
      </c>
      <c r="E13" s="320" t="e">
        <f t="shared" si="5"/>
        <v>#VALUE!</v>
      </c>
      <c r="F13" s="6"/>
      <c r="G13" s="6"/>
      <c r="H13" s="321"/>
      <c r="I13" s="311" t="e">
        <f>I12/4</f>
        <v>#VALUE!</v>
      </c>
      <c r="J13" s="320" t="e">
        <f>J12/4</f>
        <v>#VALUE!</v>
      </c>
      <c r="K13" s="6"/>
      <c r="L13" s="6"/>
      <c r="M13" s="6"/>
      <c r="N13" s="311">
        <f>N12/4</f>
        <v>17</v>
      </c>
      <c r="O13" s="320" t="e">
        <f>O12/4</f>
        <v>#VALUE!</v>
      </c>
      <c r="P13" s="6"/>
      <c r="Q13" s="6"/>
      <c r="R13" s="6"/>
      <c r="S13" s="6"/>
      <c r="T13" s="6"/>
      <c r="U13" s="6"/>
      <c r="V13" s="6"/>
      <c r="W13" s="34"/>
    </row>
    <row r="14" spans="2:23" ht="25.2" customHeight="1" thickBot="1">
      <c r="B14" s="33"/>
      <c r="C14" s="313" t="s">
        <v>193</v>
      </c>
      <c r="D14" s="314">
        <f t="shared" ref="D14:E14" si="6">D13/3</f>
        <v>4.333333333333333</v>
      </c>
      <c r="E14" s="322" t="e">
        <f t="shared" si="6"/>
        <v>#VALUE!</v>
      </c>
      <c r="F14" s="6"/>
      <c r="G14" s="6"/>
      <c r="H14" s="321"/>
      <c r="I14" s="314" t="e">
        <f>I13/3</f>
        <v>#VALUE!</v>
      </c>
      <c r="J14" s="322" t="e">
        <f>J13/3</f>
        <v>#VALUE!</v>
      </c>
      <c r="K14" s="6"/>
      <c r="L14" s="6"/>
      <c r="M14" s="6"/>
      <c r="N14" s="314">
        <f>N13/3</f>
        <v>5.666666666666667</v>
      </c>
      <c r="O14" s="322" t="e">
        <f>O13/3</f>
        <v>#VALUE!</v>
      </c>
      <c r="P14" s="6"/>
      <c r="Q14" s="6"/>
      <c r="R14" s="6"/>
      <c r="S14" s="6"/>
      <c r="T14" s="6"/>
      <c r="U14" s="6"/>
      <c r="V14" s="6"/>
      <c r="W14" s="34"/>
    </row>
    <row r="15" spans="2:23" ht="15" thickBo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</row>
  </sheetData>
  <sheetProtection algorithmName="SHA-512" hashValue="THGkZIOzpRVOfBOXX12PHpCLW64XnoNO78wDlF0GppNM1WzQ9atrRKGSMQickRpU1KQ9+m+HmuSbza8hskrg0g==" saltValue="bjbav/oH25D0iW7vt3zS7g==" spinCount="100000" sheet="1" objects="1" scenarios="1"/>
  <mergeCells count="7">
    <mergeCell ref="S3:V3"/>
    <mergeCell ref="N10:O10"/>
    <mergeCell ref="I10:J10"/>
    <mergeCell ref="D10:E10"/>
    <mergeCell ref="D3:G3"/>
    <mergeCell ref="I3:L3"/>
    <mergeCell ref="N3:Q3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Überblick</vt:lpstr>
      <vt:lpstr>Trainingsprogramm</vt:lpstr>
      <vt:lpstr>Variationsrechner</vt:lpstr>
      <vt:lpstr>Volumen &amp; Intensität</vt:lpstr>
      <vt:lpstr>Trainingsprogramm!Druckbereich</vt:lpstr>
      <vt:lpstr>Überblick!Druckbereich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2016-08-07T16:25:41Z</cp:lastPrinted>
  <dcterms:created xsi:type="dcterms:W3CDTF">2016-05-13T12:48:01Z</dcterms:created>
  <dcterms:modified xsi:type="dcterms:W3CDTF">2017-06-19T15:21:16Z</dcterms:modified>
</cp:coreProperties>
</file>